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energyfs1\home\azelenk\My Documents\TIGHGER\"/>
    </mc:Choice>
  </mc:AlternateContent>
  <xr:revisionPtr revIDLastSave="0" documentId="13_ncr:1_{5BA1B5DD-968B-4D96-B66B-12DE4A54C3B8}" xr6:coauthVersionLast="47" xr6:coauthVersionMax="47" xr10:uidLastSave="{00000000-0000-0000-0000-000000000000}"/>
  <bookViews>
    <workbookView xWindow="-120" yWindow="-120" windowWidth="29040" windowHeight="15225" activeTab="2" xr2:uid="{00000000-000D-0000-FFFF-FFFF00000000}"/>
  </bookViews>
  <sheets>
    <sheet name="List of Actions" sheetId="7" r:id="rId1"/>
    <sheet name="List Condensed" sheetId="8" r:id="rId2"/>
    <sheet name=" Electrification Data" sheetId="1" r:id="rId3"/>
    <sheet name="Elect NPV&amp;MAC" sheetId="9" r:id="rId4"/>
    <sheet name="Hybrid Data" sheetId="2" r:id="rId5"/>
    <sheet name="Hybrid NPV&amp;MAC" sheetId="10" r:id="rId6"/>
    <sheet name="Actions Not Included" sheetId="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g6oExbCqxwgIr7wbLP8LfYrbcNTw=="/>
    </ext>
  </extLst>
</workbook>
</file>

<file path=xl/calcChain.xml><?xml version="1.0" encoding="utf-8"?>
<calcChain xmlns="http://schemas.openxmlformats.org/spreadsheetml/2006/main">
  <c r="E36" i="7" l="1"/>
  <c r="M2" i="2"/>
  <c r="N2" i="2"/>
  <c r="O2" i="2"/>
  <c r="G2" i="2"/>
  <c r="H2" i="2"/>
  <c r="F2" i="2"/>
  <c r="I39" i="1"/>
  <c r="M2" i="1"/>
  <c r="N2" i="1"/>
  <c r="O2" i="1"/>
  <c r="G2" i="1"/>
  <c r="H2" i="1"/>
  <c r="F2" i="1"/>
  <c r="D17" i="7"/>
  <c r="D18" i="7" s="1"/>
  <c r="D19" i="7" s="1"/>
  <c r="D20" i="7" s="1"/>
  <c r="D21" i="7" s="1"/>
  <c r="D22" i="7" s="1"/>
  <c r="D23" i="7" s="1"/>
  <c r="D24" i="7" s="1"/>
  <c r="D25" i="7" s="1"/>
  <c r="D26" i="7" s="1"/>
  <c r="D27" i="7" s="1"/>
  <c r="D28" i="7" s="1"/>
  <c r="D29" i="7" s="1"/>
  <c r="I25" i="2" l="1"/>
  <c r="L35" i="1"/>
  <c r="K35" i="1"/>
  <c r="I35" i="1"/>
  <c r="U2" i="9" l="1"/>
  <c r="R2" i="9"/>
  <c r="F12" i="9" l="1"/>
  <c r="B36" i="7" l="1"/>
  <c r="B39" i="8"/>
  <c r="B30" i="7"/>
  <c r="D31" i="7" s="1"/>
  <c r="D30" i="7"/>
  <c r="E30" i="7"/>
  <c r="K41" i="1" l="1"/>
  <c r="K32" i="1"/>
  <c r="K31" i="1"/>
  <c r="K30" i="1"/>
  <c r="K29" i="1"/>
  <c r="K27" i="1"/>
  <c r="K26" i="1"/>
  <c r="K25" i="1"/>
  <c r="K24" i="1"/>
  <c r="K23" i="1"/>
  <c r="K40" i="1"/>
  <c r="K22" i="1"/>
  <c r="K39" i="1"/>
  <c r="K21" i="1"/>
  <c r="K20" i="1"/>
  <c r="K19" i="1"/>
  <c r="K18" i="1"/>
  <c r="K17" i="1"/>
  <c r="K16" i="1"/>
  <c r="K15" i="1"/>
  <c r="K14" i="1"/>
  <c r="K13" i="1"/>
  <c r="K12" i="1"/>
  <c r="K11" i="1"/>
  <c r="K10" i="1"/>
  <c r="K9" i="1"/>
  <c r="K8" i="1"/>
  <c r="K7" i="1"/>
  <c r="K6" i="1"/>
  <c r="K5" i="1"/>
  <c r="G15" i="10"/>
  <c r="L15" i="2" s="1"/>
  <c r="G16" i="10"/>
  <c r="L16" i="2" s="1"/>
  <c r="G17" i="10"/>
  <c r="L17" i="2" s="1"/>
  <c r="G18" i="10"/>
  <c r="L18" i="2" s="1"/>
  <c r="G19" i="10"/>
  <c r="L19" i="2" s="1"/>
  <c r="G33" i="10"/>
  <c r="G20" i="10"/>
  <c r="L20" i="2" s="1"/>
  <c r="G34" i="10"/>
  <c r="G21" i="10"/>
  <c r="L21" i="2" s="1"/>
  <c r="G22" i="10"/>
  <c r="L22" i="2" s="1"/>
  <c r="G23" i="10"/>
  <c r="L23" i="2" s="1"/>
  <c r="G24" i="10"/>
  <c r="L24" i="2" s="1"/>
  <c r="G25" i="10"/>
  <c r="L25" i="2" s="1"/>
  <c r="G26" i="10"/>
  <c r="G27" i="10"/>
  <c r="L27" i="2" s="1"/>
  <c r="G28" i="10"/>
  <c r="L28" i="2" s="1"/>
  <c r="G29" i="10"/>
  <c r="L29" i="2" s="1"/>
  <c r="G30" i="10"/>
  <c r="L30" i="2" s="1"/>
  <c r="G35" i="10"/>
  <c r="G14" i="10"/>
  <c r="L14" i="2" s="1"/>
  <c r="G13" i="10"/>
  <c r="L13" i="2" s="1"/>
  <c r="G12" i="10"/>
  <c r="L12" i="2" s="1"/>
  <c r="G11" i="10"/>
  <c r="L11" i="2" s="1"/>
  <c r="G10" i="10"/>
  <c r="L10" i="2" s="1"/>
  <c r="G9" i="10"/>
  <c r="L9" i="2" s="1"/>
  <c r="G8" i="10"/>
  <c r="L8" i="2" s="1"/>
  <c r="G7" i="10"/>
  <c r="L7" i="2" s="1"/>
  <c r="G6" i="10"/>
  <c r="L6" i="2" s="1"/>
  <c r="G5" i="10"/>
  <c r="L5" i="2" s="1"/>
  <c r="K6" i="2"/>
  <c r="K7" i="2"/>
  <c r="K8" i="2"/>
  <c r="K9" i="2"/>
  <c r="K10" i="2"/>
  <c r="K11" i="2"/>
  <c r="K12" i="2"/>
  <c r="K13" i="2"/>
  <c r="K14" i="2"/>
  <c r="K15" i="2"/>
  <c r="K16" i="2"/>
  <c r="K17" i="2"/>
  <c r="K18" i="2"/>
  <c r="K19" i="2"/>
  <c r="K42" i="2"/>
  <c r="K20" i="2"/>
  <c r="K43" i="2"/>
  <c r="K21" i="2"/>
  <c r="K22" i="2"/>
  <c r="K23" i="2"/>
  <c r="K24" i="2"/>
  <c r="K25" i="2"/>
  <c r="K27" i="2"/>
  <c r="K28" i="2"/>
  <c r="K29" i="2"/>
  <c r="K30" i="2"/>
  <c r="K44" i="2"/>
  <c r="K5" i="2"/>
  <c r="E33" i="9"/>
  <c r="G33" i="9" s="1"/>
  <c r="L32" i="1" s="1"/>
  <c r="E32" i="9"/>
  <c r="G32" i="9" s="1"/>
  <c r="L31" i="1" s="1"/>
  <c r="E31" i="9"/>
  <c r="G31" i="9" s="1"/>
  <c r="L30" i="1" s="1"/>
  <c r="E30" i="9"/>
  <c r="G30" i="9" s="1"/>
  <c r="L29" i="1" s="1"/>
  <c r="E29" i="9"/>
  <c r="E28" i="9"/>
  <c r="J27" i="1" s="1"/>
  <c r="E27" i="9"/>
  <c r="G27" i="9" s="1"/>
  <c r="L26" i="1" s="1"/>
  <c r="E24" i="9"/>
  <c r="G24" i="9" s="1"/>
  <c r="L23" i="1" s="1"/>
  <c r="E26" i="9"/>
  <c r="J25" i="1" s="1"/>
  <c r="E25" i="9"/>
  <c r="G25" i="9" s="1"/>
  <c r="L24" i="1" s="1"/>
  <c r="E23" i="9"/>
  <c r="J22" i="1" s="1"/>
  <c r="E22" i="9"/>
  <c r="J21" i="1" s="1"/>
  <c r="E21" i="9"/>
  <c r="J20" i="1" s="1"/>
  <c r="E20" i="9"/>
  <c r="G20" i="9" s="1"/>
  <c r="L19" i="1" s="1"/>
  <c r="E18" i="9"/>
  <c r="J17" i="1" s="1"/>
  <c r="E17" i="9"/>
  <c r="J16" i="1" s="1"/>
  <c r="E19" i="9"/>
  <c r="G19" i="9" s="1"/>
  <c r="L18" i="1" s="1"/>
  <c r="E16" i="9"/>
  <c r="J15" i="1" s="1"/>
  <c r="E15" i="9"/>
  <c r="J14" i="1" s="1"/>
  <c r="E14" i="9"/>
  <c r="G14" i="9" s="1"/>
  <c r="L13" i="1" s="1"/>
  <c r="E13" i="9"/>
  <c r="G13" i="9" s="1"/>
  <c r="L12" i="1" s="1"/>
  <c r="E11" i="9"/>
  <c r="E10" i="9"/>
  <c r="G10" i="9" s="1"/>
  <c r="L10" i="1" s="1"/>
  <c r="E9" i="9"/>
  <c r="J9" i="1" s="1"/>
  <c r="E8" i="9"/>
  <c r="J8" i="1" s="1"/>
  <c r="E7" i="9"/>
  <c r="G7" i="9" s="1"/>
  <c r="L7" i="1" s="1"/>
  <c r="E6" i="9"/>
  <c r="J6" i="1" s="1"/>
  <c r="E5" i="9"/>
  <c r="J6" i="2"/>
  <c r="J7" i="2"/>
  <c r="J8" i="2"/>
  <c r="J9" i="2"/>
  <c r="J10" i="2"/>
  <c r="J11" i="2"/>
  <c r="J12" i="2"/>
  <c r="J13" i="2"/>
  <c r="J14" i="2"/>
  <c r="J15" i="2"/>
  <c r="J16" i="2"/>
  <c r="J17" i="2"/>
  <c r="J18" i="2"/>
  <c r="J19" i="2"/>
  <c r="J20" i="2"/>
  <c r="J21" i="2"/>
  <c r="J22" i="2"/>
  <c r="J23" i="2"/>
  <c r="J24" i="2"/>
  <c r="J25" i="2"/>
  <c r="J28" i="2"/>
  <c r="J29" i="2"/>
  <c r="J30" i="2"/>
  <c r="J5" i="2"/>
  <c r="A32" i="3"/>
  <c r="I24" i="2"/>
  <c r="I27" i="1"/>
  <c r="I23" i="2"/>
  <c r="J39" i="8"/>
  <c r="J40" i="8" s="1"/>
  <c r="E39" i="8"/>
  <c r="G41" i="8"/>
  <c r="I44" i="2"/>
  <c r="I31" i="1"/>
  <c r="I19" i="1"/>
  <c r="I6" i="2"/>
  <c r="I7" i="2"/>
  <c r="I8" i="2"/>
  <c r="I9" i="2"/>
  <c r="I10" i="2"/>
  <c r="I11" i="2"/>
  <c r="I12" i="2"/>
  <c r="I13" i="2"/>
  <c r="I14" i="2"/>
  <c r="I15" i="2"/>
  <c r="I16" i="2"/>
  <c r="I17" i="2"/>
  <c r="I18" i="2"/>
  <c r="I19" i="2"/>
  <c r="I42" i="2"/>
  <c r="I20" i="2"/>
  <c r="I21" i="2"/>
  <c r="I22" i="2"/>
  <c r="I27" i="2"/>
  <c r="I28" i="2"/>
  <c r="I29" i="2"/>
  <c r="I30" i="2"/>
  <c r="I5" i="2"/>
  <c r="G5" i="9" l="1"/>
  <c r="L5" i="1" s="1"/>
  <c r="E12" i="9"/>
  <c r="G12" i="9" s="1"/>
  <c r="G11" i="9"/>
  <c r="L11" i="1" s="1"/>
  <c r="I2" i="2"/>
  <c r="K2" i="2"/>
  <c r="K2" i="1"/>
  <c r="J5" i="1"/>
  <c r="J10" i="1"/>
  <c r="J12" i="1"/>
  <c r="J32" i="1"/>
  <c r="G37" i="9"/>
  <c r="J26" i="1"/>
  <c r="G18" i="9"/>
  <c r="L17" i="1" s="1"/>
  <c r="J24" i="1"/>
  <c r="G23" i="9"/>
  <c r="L22" i="1" s="1"/>
  <c r="G36" i="9"/>
  <c r="G21" i="9"/>
  <c r="L20" i="1" s="1"/>
  <c r="J29" i="1"/>
  <c r="J19" i="1"/>
  <c r="G29" i="9"/>
  <c r="G17" i="9"/>
  <c r="L16" i="1" s="1"/>
  <c r="J30" i="1"/>
  <c r="G26" i="9"/>
  <c r="L25" i="1" s="1"/>
  <c r="G9" i="9"/>
  <c r="L9" i="1" s="1"/>
  <c r="J11" i="1"/>
  <c r="G8" i="9"/>
  <c r="L8" i="1" s="1"/>
  <c r="J13" i="1"/>
  <c r="G16" i="9"/>
  <c r="L15" i="1" s="1"/>
  <c r="J18" i="1"/>
  <c r="G22" i="9"/>
  <c r="L21" i="1" s="1"/>
  <c r="J31" i="1"/>
  <c r="G28" i="9"/>
  <c r="L27" i="1" s="1"/>
  <c r="G6" i="9"/>
  <c r="L6" i="1" s="1"/>
  <c r="J7" i="1"/>
  <c r="J23" i="1"/>
  <c r="G38" i="9"/>
  <c r="G15" i="9"/>
  <c r="L14" i="1" s="1"/>
  <c r="E40" i="8"/>
  <c r="J41" i="8" s="1"/>
  <c r="I6" i="1"/>
  <c r="I7" i="1"/>
  <c r="I8" i="1"/>
  <c r="I9" i="1"/>
  <c r="I10" i="1"/>
  <c r="I11" i="1"/>
  <c r="I12" i="1"/>
  <c r="I13" i="1"/>
  <c r="I14" i="1"/>
  <c r="I15" i="1"/>
  <c r="I16" i="1"/>
  <c r="I17" i="1"/>
  <c r="I18" i="1"/>
  <c r="I20" i="1"/>
  <c r="I21" i="1"/>
  <c r="I22" i="1"/>
  <c r="I23" i="1"/>
  <c r="I24" i="1"/>
  <c r="I25" i="1"/>
  <c r="I26" i="1"/>
  <c r="I29" i="1"/>
  <c r="I30" i="1"/>
  <c r="I32" i="1"/>
  <c r="I41" i="1"/>
  <c r="I5" i="1"/>
  <c r="I2" i="1" l="1"/>
  <c r="J35" i="1" l="1"/>
  <c r="C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tc={7298DA57-8141-4DF8-9F9A-A6FB5DD3AD18}</author>
    <author>tc={7F686B80-07C7-43C8-BAEC-7A643AFE3F31}</author>
    <author>tc={04073FB5-FA54-4359-BF1D-016444780B56}</author>
    <author>tc={9DA5DBF6-9A6F-42AD-84B3-8AD53237CC60}</author>
    <author>tc={5C7B6324-BAB8-487D-88F2-DBFECC84CD37}</author>
    <author>tc={B1DDEDF3-89DF-4B93-B003-1B1E04AA319D}</author>
    <author>tc={9827011F-9947-414A-982A-3589064FF5A6}</author>
  </authors>
  <commentList>
    <comment ref="F5" authorId="0" shapeId="0" xr:uid="{7298DA57-8141-4DF8-9F9A-A6FB5DD3AD18}">
      <text>
        <t>[Threaded comment]
Your version of Excel allows you to read this threaded comment; however, any edits to it will get removed if the file is opened in a newer version of Excel. Learn more: https://go.microsoft.com/fwlink/?linkid=870924
Comment:
    Assume same cost therefore $0 additional capital needed</t>
      </text>
    </comment>
    <comment ref="I16" authorId="1" shapeId="0" xr:uid="{7F686B80-07C7-43C8-BAEC-7A643AFE3F31}">
      <text>
        <t>[Threaded comment]
Your version of Excel allows you to read this threaded comment; however, any edits to it will get removed if the file is opened in a newer version of Excel. Learn more: https://go.microsoft.com/fwlink/?linkid=870924
Comment:
    Cost = Savings = $0</t>
      </text>
    </comment>
    <comment ref="F18" authorId="2" shapeId="0" xr:uid="{04073FB5-FA54-4359-BF1D-016444780B56}">
      <text>
        <t>[Threaded comment]
Your version of Excel allows you to read this threaded comment; however, any edits to it will get removed if the file is opened in a newer version of Excel. Learn more: https://go.microsoft.com/fwlink/?linkid=870924
Comment:
    Assume new equipment is the same cost = $0</t>
      </text>
    </comment>
    <comment ref="F19" authorId="3" shapeId="0" xr:uid="{9DA5DBF6-9A6F-42AD-84B3-8AD53237CC60}">
      <text>
        <t>[Threaded comment]
Your version of Excel allows you to read this threaded comment; however, any edits to it will get removed if the file is opened in a newer version of Excel. Learn more: https://go.microsoft.com/fwlink/?linkid=870924
Comment:
    Assume new equipment is the same cost = $0</t>
      </text>
    </comment>
    <comment ref="I28" authorId="4" shapeId="0" xr:uid="{5C7B6324-BAB8-487D-88F2-DBFECC84CD37}">
      <text>
        <t>[Threaded comment]
Your version of Excel allows you to read this threaded comment; however, any edits to it will get removed if the file is opened in a newer version of Excel. Learn more: https://go.microsoft.com/fwlink/?linkid=870924
Comment:
    From DEQ "Foodwaste GHG estimated by DEQ" spreadsheet</t>
      </text>
    </comment>
    <comment ref="K28" authorId="5" shapeId="0" xr:uid="{B1DDEDF3-89DF-4B93-B003-1B1E04AA319D}">
      <text>
        <t>[Threaded comment]
Your version of Excel allows you to read this threaded comment; however, any edits to it will get removed if the file is opened in a newer version of Excel. Learn more: https://go.microsoft.com/fwlink/?linkid=870924
Comment:
    From DEQ "Foodwaste GHG estimated by DEQ" spreadsheet</t>
      </text>
    </comment>
    <comment ref="L28" authorId="6" shapeId="0" xr:uid="{9827011F-9947-414A-982A-3589064FF5A6}">
      <text>
        <t>[Threaded comment]
Your version of Excel allows you to read this threaded comment; however, any edits to it will get removed if the file is opened in a newer version of Excel. Learn more: https://go.microsoft.com/fwlink/?linkid=870924
Comment:
    From DEQ "Foodwaste GHG estimated by DEQ" spreadsheet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tc={85B4F616-969A-4692-90C0-20CBB06F51A8}</author>
    <author>tc={549BCC93-74F9-4706-A748-63ADD3296FA1}</author>
    <author>tc={60991E92-2DB2-445A-B5CB-0467ABC9021C}</author>
  </authors>
  <commentList>
    <comment ref="F5" authorId="0" shapeId="0" xr:uid="{85B4F616-969A-4692-90C0-20CBB06F51A8}">
      <text>
        <t>[Threaded comment]
Your version of Excel allows you to read this threaded comment; however, any edits to it will get removed if the file is opened in a newer version of Excel. Learn more: https://go.microsoft.com/fwlink/?linkid=870924
Comment:
    Assume same cost therefore $0 additional capital needed</t>
      </text>
    </comment>
    <comment ref="K26" authorId="1" shapeId="0" xr:uid="{549BCC93-74F9-4706-A748-63ADD3296FA1}">
      <text>
        <t>[Threaded comment]
Your version of Excel allows you to read this threaded comment; however, any edits to it will get removed if the file is opened in a newer version of Excel. Learn more: https://go.microsoft.com/fwlink/?linkid=870924
Comment:
    From DEQ "Foodwaste GHG estimated by DEQ" spreadsheet</t>
      </text>
    </comment>
    <comment ref="L26" authorId="2" shapeId="0" xr:uid="{60991E92-2DB2-445A-B5CB-0467ABC9021C}">
      <text>
        <t>[Threaded comment]
Your version of Excel allows you to read this threaded comment; however, any edits to it will get removed if the file is opened in a newer version of Excel. Learn more: https://go.microsoft.com/fwlink/?linkid=870924
Comment:
    From DEQ "Foodwaste GHG estimated by DEQ" spreadsheet</t>
      </text>
    </comment>
  </commentList>
</comments>
</file>

<file path=xl/sharedStrings.xml><?xml version="1.0" encoding="utf-8"?>
<sst xmlns="http://schemas.openxmlformats.org/spreadsheetml/2006/main" count="1212" uniqueCount="467">
  <si>
    <t>ELECTRIFICATION</t>
  </si>
  <si>
    <t>HYBRID</t>
  </si>
  <si>
    <t>Category</t>
  </si>
  <si>
    <t>Residential Buildings</t>
  </si>
  <si>
    <t>Reduce the floor area of new homes</t>
  </si>
  <si>
    <t>Shift to higher density residences in urban zones</t>
  </si>
  <si>
    <t>Require new res buildings to use 60% less energy than base year by 2030</t>
  </si>
  <si>
    <t>Require new com buildings to use 60% less energy than base year by 2030</t>
  </si>
  <si>
    <t>Residential Equipment</t>
  </si>
  <si>
    <t>Install 100% electric heat pumps in new commercial buildings by 2025</t>
  </si>
  <si>
    <r>
      <rPr>
        <sz val="11"/>
        <color rgb="FF000000"/>
        <rFont val="Arial"/>
        <family val="2"/>
      </rPr>
      <t>Install 100% electric/</t>
    </r>
    <r>
      <rPr>
        <b/>
        <sz val="11"/>
        <color rgb="FFFF0000"/>
        <rFont val="Arial"/>
        <family val="2"/>
      </rPr>
      <t xml:space="preserve">natural gas </t>
    </r>
    <r>
      <rPr>
        <sz val="11"/>
        <color rgb="FF000000"/>
        <rFont val="Arial"/>
        <family val="2"/>
      </rPr>
      <t>heat pumps in new commercial buildings by 2025</t>
    </r>
  </si>
  <si>
    <t>Install 50% electric hot water heat pumps in new commercial buildings by 2025</t>
  </si>
  <si>
    <r>
      <rPr>
        <sz val="11"/>
        <color rgb="FF000000"/>
        <rFont val="Arial"/>
        <family val="2"/>
      </rPr>
      <t>Install 50% electric/</t>
    </r>
    <r>
      <rPr>
        <b/>
        <sz val="11"/>
        <color rgb="FFFF0000"/>
        <rFont val="Arial"/>
        <family val="2"/>
      </rPr>
      <t xml:space="preserve">natural gas </t>
    </r>
    <r>
      <rPr>
        <sz val="11"/>
        <color rgb="FF000000"/>
        <rFont val="Arial"/>
        <family val="2"/>
      </rPr>
      <t>hot water heat pumps in new commercial buildings by 2025</t>
    </r>
  </si>
  <si>
    <t>Retrofit 95% of existing buildings by 2040 - achieve a 50% reduction in space conditioning and non space conditioning energy use</t>
  </si>
  <si>
    <t>Install 100% electric heat pumps in existing residential buildings by 2043</t>
  </si>
  <si>
    <r>
      <rPr>
        <sz val="11"/>
        <color rgb="FF000000"/>
        <rFont val="Arial"/>
        <family val="2"/>
      </rPr>
      <t>Install 100% electric/</t>
    </r>
    <r>
      <rPr>
        <b/>
        <sz val="11"/>
        <color rgb="FFFF0000"/>
        <rFont val="Arial"/>
        <family val="2"/>
      </rPr>
      <t>natural gas</t>
    </r>
    <r>
      <rPr>
        <sz val="11"/>
        <color rgb="FF000000"/>
        <rFont val="Arial"/>
        <family val="2"/>
      </rPr>
      <t xml:space="preserve"> heat pumps in existing residential buildings by 2043</t>
    </r>
  </si>
  <si>
    <t>Install 100% electric hot water heat pumps in new residential buildings by 2043</t>
  </si>
  <si>
    <r>
      <rPr>
        <sz val="11"/>
        <color rgb="FF000000"/>
        <rFont val="Arial"/>
        <family val="2"/>
      </rPr>
      <t>Install 100% electric/</t>
    </r>
    <r>
      <rPr>
        <b/>
        <sz val="11"/>
        <color rgb="FFFF0000"/>
        <rFont val="Arial"/>
        <family val="2"/>
      </rPr>
      <t>natural gas</t>
    </r>
    <r>
      <rPr>
        <sz val="11"/>
        <color rgb="FF000000"/>
        <rFont val="Arial"/>
        <family val="2"/>
      </rPr>
      <t xml:space="preserve"> hot water heat pumps in new residential buildings by 2043</t>
    </r>
  </si>
  <si>
    <t>Install 100% electric heat pumps in new commercial buildings by 2043</t>
  </si>
  <si>
    <r>
      <rPr>
        <sz val="11"/>
        <color rgb="FF000000"/>
        <rFont val="Arial"/>
        <family val="2"/>
      </rPr>
      <t>Install 100% electric/</t>
    </r>
    <r>
      <rPr>
        <b/>
        <sz val="11"/>
        <color rgb="FFFF0000"/>
        <rFont val="Arial"/>
        <family val="2"/>
      </rPr>
      <t xml:space="preserve">natural gas </t>
    </r>
    <r>
      <rPr>
        <sz val="11"/>
        <color rgb="FF000000"/>
        <rFont val="Arial"/>
        <family val="2"/>
      </rPr>
      <t>heat pumps in new commercial buildings by 2043</t>
    </r>
  </si>
  <si>
    <t>Install 50% electric hot water heat pumps in new commercial buildings by 2043</t>
  </si>
  <si>
    <r>
      <rPr>
        <sz val="11"/>
        <color rgb="FF000000"/>
        <rFont val="Arial"/>
        <family val="2"/>
      </rPr>
      <t>Install 50% electric/</t>
    </r>
    <r>
      <rPr>
        <b/>
        <sz val="11"/>
        <color rgb="FFFF0000"/>
        <rFont val="Arial"/>
        <family val="2"/>
      </rPr>
      <t>natural gas</t>
    </r>
    <r>
      <rPr>
        <sz val="11"/>
        <color rgb="FF000000"/>
        <rFont val="Arial"/>
        <family val="2"/>
      </rPr>
      <t xml:space="preserve"> hot water heat pumps in new commercial buildings by 2043</t>
    </r>
  </si>
  <si>
    <t>100% new sales electric NON-space/water heating by 2035 in residential buildings</t>
  </si>
  <si>
    <t>100% new sales electric NON-space/water heating by 2035 in commercial buildings</t>
  </si>
  <si>
    <t>Industrial Process</t>
  </si>
  <si>
    <t>Improve the energy efficiency of industrial facilities not covered by CPP - 50% reduction of energy use by 2050</t>
  </si>
  <si>
    <t>Light duty</t>
  </si>
  <si>
    <t>100% EV by 2035</t>
  </si>
  <si>
    <t>Light Duty</t>
  </si>
  <si>
    <r>
      <rPr>
        <sz val="11"/>
        <color rgb="FF000000"/>
        <rFont val="Arial"/>
        <family val="2"/>
      </rPr>
      <t>100% EV by 2035,</t>
    </r>
    <r>
      <rPr>
        <sz val="11"/>
        <color rgb="FFFF0000"/>
        <rFont val="Arial"/>
        <family val="2"/>
      </rPr>
      <t xml:space="preserve"> </t>
    </r>
    <r>
      <rPr>
        <b/>
        <sz val="11"/>
        <color rgb="FFFF0000"/>
        <rFont val="Arial"/>
        <family val="2"/>
      </rPr>
      <t>10% FCEV</t>
    </r>
  </si>
  <si>
    <t>Medium and Heavy Duty vehicles</t>
  </si>
  <si>
    <t>Implement the Medium and Heavy Duty Zero Emission Plan by 2035</t>
  </si>
  <si>
    <r>
      <rPr>
        <sz val="11"/>
        <color rgb="FF000000"/>
        <rFont val="Arial"/>
        <family val="2"/>
      </rPr>
      <t xml:space="preserve">Implement the Medium and Heavy Duty Zero Emission Plan by 2035, </t>
    </r>
    <r>
      <rPr>
        <b/>
        <sz val="11"/>
        <color rgb="FFFF0000"/>
        <rFont val="Arial"/>
        <family val="2"/>
      </rPr>
      <t>10% FCEV</t>
    </r>
  </si>
  <si>
    <t>Transit Electrification</t>
  </si>
  <si>
    <t>Ensure transit agencies are net zero - 50% new bus sales by 2030 and 100% new by 2035</t>
  </si>
  <si>
    <t>Mode Shift</t>
  </si>
  <si>
    <t>Transfer 10% of medium duty vehicle miles traveled to light duty/electric micro-mobility in urban counties by 2035</t>
  </si>
  <si>
    <t>Commercial Vehicles</t>
  </si>
  <si>
    <t>Ensure off-road vehicles are zero emissions - 50% of new vehicle sales are electric by 2035 (including farm, forestry, construction and recreational vehicles)</t>
  </si>
  <si>
    <r>
      <rPr>
        <sz val="11"/>
        <color rgb="FF000000"/>
        <rFont val="Arial"/>
        <family val="2"/>
      </rPr>
      <t xml:space="preserve">Ensure off-road vehicles are zero emissions - </t>
    </r>
    <r>
      <rPr>
        <b/>
        <sz val="11"/>
        <color rgb="FFFF0000"/>
        <rFont val="Arial"/>
        <family val="2"/>
      </rPr>
      <t xml:space="preserve">100% of new vehicle sales are RNG by 2050 </t>
    </r>
    <r>
      <rPr>
        <sz val="11"/>
        <color rgb="FF000000"/>
        <rFont val="Arial"/>
        <family val="2"/>
      </rPr>
      <t>(including farm, forestry, construction and recreational vehicles)</t>
    </r>
  </si>
  <si>
    <t>Implement an electric micro-mobility strategy - Electric bikes: 10% of mode share in Portland Metro and Eugene counties is captured by e-bike use by 2035</t>
  </si>
  <si>
    <t>Expand Rail</t>
  </si>
  <si>
    <t>Expand Oregon passenger rail - expanding the ridership of Amtrak</t>
  </si>
  <si>
    <t>Vehicle Share</t>
  </si>
  <si>
    <t>Deploy shared vehicles - Car sharing mode increases by 2035, limited to urban counties</t>
  </si>
  <si>
    <t>Shift to Transit</t>
  </si>
  <si>
    <t>Water Efficiency</t>
  </si>
  <si>
    <t>Enhance the efficiency of the water system - 20% efficiency gain in water distribution system energy use by 2035 as water leakage from older systems are fixed</t>
  </si>
  <si>
    <t>Materials Management</t>
  </si>
  <si>
    <t>Implement Plastic Pollution and Recycling Modernization Act (SB 582, 2021)</t>
  </si>
  <si>
    <t>Food Waste Program</t>
  </si>
  <si>
    <t>50% organics diversion by 2030 and the incorporation of CH4 capture through anaerobic digestion</t>
  </si>
  <si>
    <t>Landfill Program</t>
  </si>
  <si>
    <t>Implement methane regulations for landfills</t>
  </si>
  <si>
    <t>Distributed Energy</t>
  </si>
  <si>
    <t>Increase building integrated solar adoption - 4 TWh of building integrated solar generation Installed new building stock by 2035</t>
  </si>
  <si>
    <t>Enable distributed energy resources - 16.3 TWh of rooftop solar PV generation by 2035</t>
  </si>
  <si>
    <t>Storage</t>
  </si>
  <si>
    <t>Enhance energy storage - Adds storage capability to 25% of residential non-apartment building stock by 2035, assume each storage unit is spec'd to 14 kwh</t>
  </si>
  <si>
    <t>Ensure backup power is clean - 100% diesel backup is replaced by electric battery storage by 2035</t>
  </si>
  <si>
    <t>Electricity</t>
  </si>
  <si>
    <t>Deploy electricity in industries - 70% Electricity adoption by 2050</t>
  </si>
  <si>
    <t>Hydrogen</t>
  </si>
  <si>
    <t>Deploy green hydrogen in industries - 70% Hydrogen adoption by 2050</t>
  </si>
  <si>
    <t>RNG</t>
  </si>
  <si>
    <t>Use full RNG potential of 47.5 tBTU by 2050</t>
  </si>
  <si>
    <t>New round of standards for appliances and equipment beyond those codified in 2021 - 15% hydrogen injected into the natural gas distribution system by 2035</t>
  </si>
  <si>
    <t>Deploy clean hydrogen fuel cells for homes - 5% of homes will have hydrogen fuel cell by 2030</t>
  </si>
  <si>
    <t>Biomass</t>
  </si>
  <si>
    <t>Develop torrefaction or pyrolysis industry - increase biomass fuel share to 5% by 2035</t>
  </si>
  <si>
    <t>Existing buildings 100% heat pumps and water heaters by 2043</t>
  </si>
  <si>
    <t>Non-CPP Industrial load energy reduction of 50% by 2050</t>
  </si>
  <si>
    <t>100% of new sales EVs by 2035</t>
  </si>
  <si>
    <t>Mode shift 10% from MD to LD in urban counties</t>
  </si>
  <si>
    <t>50% of off-road vehicle sales are EVs by 2035</t>
  </si>
  <si>
    <t>10% micro-mobility share by 2035</t>
  </si>
  <si>
    <t>Implement low emissions zones in urban areas - Congestion pricing achieves a 10% transport mode shift away from private cars to transit in Multnomah, Lane, and Washington counties by 2035</t>
  </si>
  <si>
    <t>Congestion pricing in urban areas resulting in 10% mode shift to transit</t>
  </si>
  <si>
    <t>Water system 20% increase in efficiency by 2035</t>
  </si>
  <si>
    <t>Implement Recycling Modernization Act</t>
  </si>
  <si>
    <t>Landfill program</t>
  </si>
  <si>
    <t>15% hydrogen injection into pipeline by 2035</t>
  </si>
  <si>
    <t>70% Green hydrogen in industry by 2050</t>
  </si>
  <si>
    <t>70% industrial electrification by 2050</t>
  </si>
  <si>
    <t>Reduced residential floor area</t>
  </si>
  <si>
    <t>Higher urban residential density</t>
  </si>
  <si>
    <t>Retrofit 95% of existing buildings reducing energy use by 50% by 2040</t>
  </si>
  <si>
    <t>50% hot water heat pumps in commercial buildings by 2043</t>
  </si>
  <si>
    <t>100% of new buses are EVs by 2035</t>
  </si>
  <si>
    <t>Expand passenger rail ridership on Amtrak</t>
  </si>
  <si>
    <t>Carshare increases by 2035</t>
  </si>
  <si>
    <t>4 TWh of solar on new buildings by 2035</t>
  </si>
  <si>
    <t>16.3 TWh of rooftop solar by 2035</t>
  </si>
  <si>
    <t>25% of homes with energy storage by 2035</t>
  </si>
  <si>
    <t>5% of homes with fuel cells by 2030</t>
  </si>
  <si>
    <t>5% of fuel share from Pyrolysis of biomass by 2035</t>
  </si>
  <si>
    <t>Use full potential of RNG 47.5 TBtus by 2050</t>
  </si>
  <si>
    <t>100% of diesel backup power replaced with electric battery storage by 2035</t>
  </si>
  <si>
    <t>100% electric new non-heating equipment sales for all buildings by 2035</t>
  </si>
  <si>
    <t>Efficient heat pumps and water heaters in 100% of new homes and businesses by 2025</t>
  </si>
  <si>
    <t>Food Waste Program 50% diversion by 2030</t>
  </si>
  <si>
    <t>Description</t>
  </si>
  <si>
    <t>Actions Not Included in the Analysis</t>
  </si>
  <si>
    <t>Commercial Buildings</t>
  </si>
  <si>
    <r>
      <t xml:space="preserve">(Differences between the scenarios are </t>
    </r>
    <r>
      <rPr>
        <b/>
        <sz val="12"/>
        <color rgb="FFFF0000"/>
        <rFont val="Arial"/>
        <family val="2"/>
      </rPr>
      <t>highlighted in red</t>
    </r>
    <r>
      <rPr>
        <sz val="12"/>
        <color theme="1"/>
        <rFont val="Arial"/>
        <family val="2"/>
      </rPr>
      <t>)</t>
    </r>
  </si>
  <si>
    <t>MD/HD Zero Emission Plan</t>
  </si>
  <si>
    <t>Cumulative Capital Cost</t>
  </si>
  <si>
    <t>Cumulative Energy Savings</t>
  </si>
  <si>
    <t>Cumulative O&amp;M Savings</t>
  </si>
  <si>
    <t>Cumulative GHG Emission Reductions</t>
  </si>
  <si>
    <t>Marginal Abatement Cost</t>
  </si>
  <si>
    <t>($)</t>
  </si>
  <si>
    <t>MAC Curve Ranking</t>
  </si>
  <si>
    <t>(MTCO2)</t>
  </si>
  <si>
    <t>($/MTCO2)</t>
  </si>
  <si>
    <t>(#)</t>
  </si>
  <si>
    <t>50% of off-road vehicle sales are RNG by 2035</t>
  </si>
  <si>
    <t>100% of new sales EVs by 2035, 10% FCEV</t>
  </si>
  <si>
    <t>Reason Not Included</t>
  </si>
  <si>
    <t>Action</t>
  </si>
  <si>
    <t>Residential and Commercial energy code reduction of 60% by 2030</t>
  </si>
  <si>
    <t>Freight Intensity</t>
  </si>
  <si>
    <t>Install 100% electric heat pumps and water heat pumps in new residential buildings by 2025</t>
  </si>
  <si>
    <r>
      <t>Install 100% electric/</t>
    </r>
    <r>
      <rPr>
        <b/>
        <sz val="11"/>
        <color rgb="FFFF0000"/>
        <rFont val="Arial"/>
        <family val="2"/>
      </rPr>
      <t>natural gas</t>
    </r>
    <r>
      <rPr>
        <sz val="11"/>
        <color rgb="FF000000"/>
        <rFont val="Arial"/>
        <family val="2"/>
      </rPr>
      <t xml:space="preserve"> heat pumps and water heat pumps in new residential buildings by 2025</t>
    </r>
  </si>
  <si>
    <t>Ensure transit agencies are net zero - 50% new bus sales by 2030 and 100% new by 2035 - 50% electric/50% hydrogen</t>
  </si>
  <si>
    <t>100% of new buses are ZEVs by 2035</t>
  </si>
  <si>
    <t>not estimated</t>
  </si>
  <si>
    <t>Data Assumption Source</t>
  </si>
  <si>
    <t>Financial Assumption Source</t>
  </si>
  <si>
    <t>DEQ MM has done work in this space, ongoing work includes HB 2001 and others. Recommendation: apply to both new and existing construction. Suggested actions to include in analysis: increase middle missing housing, limit size of newly constructed housing, increase occupancy of existing housing through conversions and/or ADUs 
The intent of HB 2001 is make the development of middle housing types equally as feasible as single-family dwellings
According to US research, average home sizes have almost doubled since 1950, and family sizes have decreased (see 2012 Oregon Department of Environmental Quality's presentation on the environmental benefits of smaller housing and related policies to achieve smaller housing; See also best practice advice on Encouraging Development of Smaller Homes from USDN, municipal experts from across the US &amp; Canada)</t>
  </si>
  <si>
    <t>Cummings Insights, Construction Market Analysis 2021 downloaded Feb 2022 
https://ccorpinsights.com/costs-per-square-foot/</t>
  </si>
  <si>
    <t>extrapolated from Internal building energy model analysis of envelope improvement measures using CanmetENERGY's HTAP platform</t>
  </si>
  <si>
    <t>https://www.cagbc.org/news-resources/research-and-reports/making-the-case-for-zero-carbon-building/, p. 18
note: more detailed extrapolations by region could be made in future if deemed necessary
Other was determined as being the mid point between highest and lowest category</t>
  </si>
  <si>
    <t>https://www.pembina.org/docs/event/netzeroforum-backgrounder-2016.pdf, Table 2
based on above source and extrapolated to specific ranges</t>
  </si>
  <si>
    <t>US EIA Updated buildings sector appliances and equipment costs and efficiencies, June 2018. page 29, 'high' values used
https://www.eia.gov/analysis/studies/buildings/equipcosts/</t>
  </si>
  <si>
    <t>Reduction Potential from: 
- State and Local Energy Efficiency Action Network
- 2019 Achievable Potential Study
- Office of Energy Efficiency and Renewable Energy
- United States Building Energy Efficiency Retrofits 
- NREL Buildings
- Boston Building Emissions Performance Standard
- Miscellaneous Electric Loads: Characterization and Energy Savings Potential</t>
  </si>
  <si>
    <t xml:space="preserve">OLCD Climate-Friendly and Equitable Communities
Department of Energy is working to establish the Industrial Technology Innovation Advisory Committee (ITIAC) </t>
  </si>
  <si>
    <t>Zero-emission truck sales: Manufacturers who certify Class 2b-8 chassis or complete vehicles with combustion engines would be required to sell zero-emission trucks as an increasing percentage of their annual California sales from 2024 to 2035. By 2035, zero-emission truck/chassis sales would need to be 55% of Class 2b – 3 truck sales, 75% of Class 4 – 8 straight truck sales, and 40% of truck tractor sales.
Also in line with being more aggressive than the Northeast States for Coordinated Air Use Management brought together fifteen states and the District of Columbia to sign a Multi-State Medium- and Heavy-Duty Zero Emission Vehicle Memorandum of Understanding with a goal of 30 percent zero-emission vehicle sales by 2030 and 100 percent by 2050 - source Medium and Heavy Duty Projections</t>
  </si>
  <si>
    <t xml:space="preserve">ODOT Climate Action Plan, 2021
Net Zero Pilot RFP in development. Note that this pilot will only include a small handful of small/rural providers and is not intended to create a pathway for all Oregon transit agencies to achieve net-zero emissions. The pilot will hopefully result in additional guidance for non-participating providers to reference.
One size will not fit all providers. </t>
  </si>
  <si>
    <t>Keeping in line with Medium and Heavy Duty sales assumption above</t>
  </si>
  <si>
    <t>See Increased STS reduction pathway
ODOT - Inventory of Connected Vehicles
How road pricing is transforming London - https://www.c40knowledgehub.org/s/article/How-road-pricing-is-transforming-London-and-what-your-city-can-learn</t>
  </si>
  <si>
    <t>ODOT recommendation</t>
  </si>
  <si>
    <t>Japan has a target of 10% of homes to have a hydrogen fuel cell by 2030. Assuming a lower penetration rate as US is farther behind H2 infrastructure than Japan
On the Ground in Japan: Residential Fuel Cells – Ammonia Energy Association - https://www.ammoniaenergy.org/articles/on-the-ground-in-japan-residential-fuel-cells/
hydrogen fuel cell details - https://news.panasonic.com/press/global/data/2021/10/en211001-4/en211001-4.html</t>
  </si>
  <si>
    <t>Bartlett, J. and Krupnick, A. Decarbonized Hydrogen in the US Power and Industrial Sectors: Identifying and Incentivizing Opportunities to Lower Emissions. 2020. Figure 9. Averages of renewable H2 production.
https://www.rff.org/publications/reports/decarbonizing-hydrogen-us-power-and-industrial-sectors/
IEA, "Hydrogen production costs by production source, 2018", IEA, Paris https://www.iea.org/data-and-statistics/charts/hydrogen-production-costs-by-production-source-2018
High end of production costs for renewables, assume energy density of H2 is 130 MJ / kg
IEA analysis finds that the cost of producing hydrogen from renewable electricity could fall 30% by 2030 as a result of declining costs of renewables and the scaling up of hydrogen production</t>
  </si>
  <si>
    <t>EIA. "Annual Energy Outlook 2021." (2021).
https://www.eia.gov/outlooks/aeo/data/browser/#/?id=3-AEO2021&amp;cases=ref2021&amp;sourcekey=0</t>
  </si>
  <si>
    <t>Using the ratio of facade to roof in the IEA Potential for Building Integrated Photovoltaics study ~25% of the rooftop potential in action 49 can be realized by adding PV to building facades - https://iea-pvps.org/wp-content/uploads/2020/01/rep7_04.pdf</t>
  </si>
  <si>
    <t>NREL has done a study on technical potential rooftop solar that has 9.7 GW on small buildings and 4.4 GW on medium and large buildings, total 14.1GW capacity, total generation 16.3 TWh per year (~ 13% capacity factor). Add 10% for new buildings 2022-2035. - https://drive.google.com/file/d/1BhmeukeICGqfI4DC7AV1nDFdz2Vpx_NQ/view?usp=sharing</t>
  </si>
  <si>
    <t>HB 2021
energy based on tesla powerwall specs - https://www.tesla.com/sites/default/files/pdfs/powerwall/Powerwall%202_AC_Datasheet_en_northamerica.pdf</t>
  </si>
  <si>
    <t>matching transition to ambition of hydrogen adoption in the Hybrid scenario</t>
  </si>
  <si>
    <t>State of Oregon: Energy in Oregon - Oregon Solar Dashboard - https://www.oregon.gov/energy/energy-oregon/Pages/Oregon-Solar-Dashboard.aspx
projection past 2019 using trend from 2016 to 2019
Data | Electricity | 2021 | ATB | NREL - https://atb.nrel.gov/electricity/2021/data
moderate scenario
Economic analysis of BIPV systems as a building envelope material for building skins in Europe, table 5 - https://www.sciencedirect.com/science/article/pii/S0360544220310380
assuming building integrated solar PV is only facade as roof is captured under rooftop solar
assuming same rate of decline in price as rooftop
assuming 1.09 USD/EURO</t>
  </si>
  <si>
    <t>Reduce paper and plastic waste generated</t>
  </si>
  <si>
    <t>Deploy a circular economy strategy</t>
  </si>
  <si>
    <t>Recover energy and nutrients from discarded food; prevent landfill disposal</t>
  </si>
  <si>
    <t>Reduce incineration of waste</t>
  </si>
  <si>
    <t>Reduce food waste</t>
  </si>
  <si>
    <t>Require low carbon steel</t>
  </si>
  <si>
    <t>Require low carbon concrete</t>
  </si>
  <si>
    <t>Manage emissions from embodied carbon</t>
  </si>
  <si>
    <t>Provide grants, incentives, and financial support for embodied carbon reduction strategies for whole buildings and building materials (MM added action item). Expand to include infrastructure</t>
  </si>
  <si>
    <t>Deploy Community Climate Investments</t>
  </si>
  <si>
    <t>Enhance energy storage</t>
  </si>
  <si>
    <t>Expand marine energy generation (wave, tidal)</t>
  </si>
  <si>
    <t>Deploy biomass district energy</t>
  </si>
  <si>
    <t>Install solar on new parking lots</t>
  </si>
  <si>
    <t>Increase geothermal electricity generation</t>
  </si>
  <si>
    <t>Install offshore wind energy off the Oregon Coast</t>
  </si>
  <si>
    <t>Increase large scale solar deployments</t>
  </si>
  <si>
    <t>Increase stocking on understocked forests.</t>
  </si>
  <si>
    <t>Reforest riparian habitats</t>
  </si>
  <si>
    <t>Implement a cap on GHG emissions from fossil fuels</t>
  </si>
  <si>
    <t>Improve road system operations</t>
  </si>
  <si>
    <t>Expand the road usage program (the pay-per-mile system OReGO)</t>
  </si>
  <si>
    <t>Consider strategy on pay as you drive insurance</t>
  </si>
  <si>
    <t>Increase the number of hydrogen fuel cell electric vehicles</t>
  </si>
  <si>
    <t>Planning for salt marshes due to sea level rise</t>
  </si>
  <si>
    <t>Protect and restore coastal forested wetlands</t>
  </si>
  <si>
    <t>Materials</t>
  </si>
  <si>
    <t>Waste</t>
  </si>
  <si>
    <t>Industry</t>
  </si>
  <si>
    <t>Energy</t>
  </si>
  <si>
    <t>Forests</t>
  </si>
  <si>
    <t>Agriculture</t>
  </si>
  <si>
    <t>Transportation</t>
  </si>
  <si>
    <t>Land-use</t>
  </si>
  <si>
    <t>Represented by other more specific actions</t>
  </si>
  <si>
    <t>Addressed by HB 2021</t>
  </si>
  <si>
    <t>Addressed by other actions</t>
  </si>
  <si>
    <t>Includes CPP adjustment</t>
  </si>
  <si>
    <t>Y</t>
  </si>
  <si>
    <t>Social Cost of Carbon</t>
  </si>
  <si>
    <t>Cumulative Energy Reductions</t>
  </si>
  <si>
    <t>MMBTU</t>
  </si>
  <si>
    <t>Hybrid</t>
  </si>
  <si>
    <t>An individual or family is considered energy burdened if they spend 6% or more of their income on energy costs.</t>
  </si>
  <si>
    <t>%</t>
  </si>
  <si>
    <t>Projection Method</t>
  </si>
  <si>
    <t>linear</t>
  </si>
  <si>
    <t>step</t>
  </si>
  <si>
    <t>s curve</t>
  </si>
  <si>
    <t>NO2</t>
  </si>
  <si>
    <t>SO2</t>
  </si>
  <si>
    <t>PM25</t>
  </si>
  <si>
    <t>VOC</t>
  </si>
  <si>
    <t>Mton</t>
  </si>
  <si>
    <t>Percentage of Energy Burdened Households (2050)</t>
  </si>
  <si>
    <t>https://bioresources.cnr.ncsu.edu/resources/systematic-review-of-torrefied-wood-economics/</t>
  </si>
  <si>
    <t>#</t>
  </si>
  <si>
    <t>List of Actions</t>
  </si>
  <si>
    <t>Reduced Res Floor Area</t>
  </si>
  <si>
    <t>Higher Urban Res Density</t>
  </si>
  <si>
    <t>NG HP/WH in New R&amp;C by 2025</t>
  </si>
  <si>
    <t>Wz in Existing R&amp;C by 2040</t>
  </si>
  <si>
    <t>NG HP/WH in Existing R&amp;C by 2043</t>
  </si>
  <si>
    <t>No-CPP Ind EE 50% by 2050</t>
  </si>
  <si>
    <t>100% of new sales EVs &amp; 10% FCEV by 2035</t>
  </si>
  <si>
    <t>MD/HD Zero Emission Plan &amp; 10% FCEV</t>
  </si>
  <si>
    <t>100% Transit Buses EVs by 2035</t>
  </si>
  <si>
    <t>10% Mode Shift</t>
  </si>
  <si>
    <t>10% Micro-mobility by 2035</t>
  </si>
  <si>
    <t>Increase Amtrak Ridership</t>
  </si>
  <si>
    <t>Carshare Increases by 2035</t>
  </si>
  <si>
    <t>Congestion Pricing</t>
  </si>
  <si>
    <t>Water Systems EE 20% by 2035</t>
  </si>
  <si>
    <t xml:space="preserve">Food Waste </t>
  </si>
  <si>
    <t xml:space="preserve">Solar on New Buildings </t>
  </si>
  <si>
    <t>Rooftop Solar</t>
  </si>
  <si>
    <t>RNG Full Potential by 2050</t>
  </si>
  <si>
    <t>Res Energy Storage</t>
  </si>
  <si>
    <t>RH2 Injection 15% by 2035</t>
  </si>
  <si>
    <t>Backup Battery Storage</t>
  </si>
  <si>
    <t>Home Fuel Cells 5% by 2030</t>
  </si>
  <si>
    <t>Ind EE 70% by 2050</t>
  </si>
  <si>
    <t>Ind RH2 70% by 2050</t>
  </si>
  <si>
    <t>Electrification</t>
  </si>
  <si>
    <t>??</t>
  </si>
  <si>
    <r>
      <t xml:space="preserve">Ensure off-road vehicles are zero emissions - </t>
    </r>
    <r>
      <rPr>
        <b/>
        <strike/>
        <sz val="11"/>
        <color rgb="FFFF0000"/>
        <rFont val="Arial"/>
        <family val="2"/>
      </rPr>
      <t xml:space="preserve">100% of new vehicle sales are RNG by 2050 </t>
    </r>
    <r>
      <rPr>
        <strike/>
        <sz val="11"/>
        <color rgb="FF000000"/>
        <rFont val="Arial"/>
        <family val="2"/>
      </rPr>
      <t>(including farm, forestry, construction and recreational vehicles)</t>
    </r>
  </si>
  <si>
    <t>Cumulative Net Cost/Benefit</t>
  </si>
  <si>
    <t>New Title</t>
  </si>
  <si>
    <t>Stakeholder Recommendation - Insufficient Data Available</t>
  </si>
  <si>
    <t>ODOT recommendation,  0.18 USD/mile light duty/electric</t>
  </si>
  <si>
    <t xml:space="preserve">ODOT Climate Action Plan, 2021;  0.46 $/mile e-bike travelled             https://nacto.org/wp-content/uploads/2020/08/2020bikesharesnapshot.pdf     </t>
  </si>
  <si>
    <t>EIA. "Annual Energy Outlook 2021." (2021).
https://www.eia.gov/outlooks/aeo/data/browser/#/?id=3-AEO2021&amp;cases=ref2021&amp;sourcekey=0                                                                                                                                                                                                                        https://www.oregon.gov/odot/RPTD/RPTD Document                                                                                                                                                                                                                  Library/Final_Oregon_Passenger_Rail_Service_Development_Plan.pdf</t>
  </si>
  <si>
    <t>$1.00/mile  https://www.vtpi.org/tca/tca0501.pdf                                                                                                                                                                                                                                                                                                                                   Based on Car Sharing Market Analysis
https://www.futuremind.com/blog/car-sharing-and-transportation-trends
-11% VMT for members of a car share (calculated by taking the average from a study (6-16%) in Maartin and Shaheen, 2016. Applied only to urban areas.  Annual growth rate of 16% beginning with 190,483 people. (from  US Census- # of people carpooling): https://data.census.gov/cedsci/table?q=B08301&amp;g=0400000US41</t>
  </si>
  <si>
    <t>https://www.oregonmetro.gov/sites/default/files/2021/07/01/solid-waste-rates-factsheet-effective-07012021.pdf                                                                       https://www.oregon.gov/deq/EQCdocs/100121_I_LandfillMethane.pdf</t>
  </si>
  <si>
    <t>Assume new equipment is the same cost = $0</t>
  </si>
  <si>
    <t>Torrefied Biomass and Where Is the Sector Currently Standing in Terms of Research, Technology Development, and Implementation - https://www.frontiersin.org/articles/10.3389/fenrg.2021.678492/full
Table 1 Torrefaction Facilities - https://www.frontiersin.org/files/Articles/678492/fenrg-09-678492-HTML-r1/image_m/fenrg-09-678492-t001.jpg                                                                $7.86/GJ- torrified pellets</t>
  </si>
  <si>
    <t xml:space="preserve">We do not have a stock of transit buses by county so cannot apply costs to this action                                                                           ODOT Climate Action Plan, 2021
Net Zero Pilot RFP in development. Note that this pilot will only include a small handful of small/rural providers and is not intended to create a pathway for all Oregon transit agencies to achieve net-zero emissions. The pilot will hopefully result in additional guidance for non-participating providers to reference.
One size will not fit all providers. </t>
  </si>
  <si>
    <t>NPV of Net Cost/Benefit (discounted  at 3%)</t>
  </si>
  <si>
    <t>Cumulative Emissions Reduction (KTCO2e)</t>
  </si>
  <si>
    <t>Marginal Abatement Cost ($ /MTCO2e)</t>
  </si>
  <si>
    <t>resBldgCap</t>
  </si>
  <si>
    <t>resBldgOM</t>
  </si>
  <si>
    <t>resEquipCap</t>
  </si>
  <si>
    <t>resEquipOM</t>
  </si>
  <si>
    <t>persUseVehCap</t>
  </si>
  <si>
    <t>persUseVehOM</t>
  </si>
  <si>
    <t>resFuel</t>
  </si>
  <si>
    <t>resEmissions</t>
  </si>
  <si>
    <t>persUseVehFuel</t>
  </si>
  <si>
    <t>persUseVehEmissions</t>
  </si>
  <si>
    <t>comBldgCap</t>
  </si>
  <si>
    <t>comBldgOM</t>
  </si>
  <si>
    <t>comEquipCap</t>
  </si>
  <si>
    <t>comEquipOM</t>
  </si>
  <si>
    <t>comUseVehCap</t>
  </si>
  <si>
    <t>comUseVehOM</t>
  </si>
  <si>
    <t>nonResFuel</t>
  </si>
  <si>
    <t>nonResEmissions</t>
  </si>
  <si>
    <t>comUseVehFuel</t>
  </si>
  <si>
    <t>comUseVehEmissions</t>
  </si>
  <si>
    <t>energyProdCap</t>
  </si>
  <si>
    <t>energyProdOM</t>
  </si>
  <si>
    <t>energyProdFuel</t>
  </si>
  <si>
    <t>energyProdEmissions</t>
  </si>
  <si>
    <t>municipalLandUseCap</t>
  </si>
  <si>
    <t>municipalLandUseOM</t>
  </si>
  <si>
    <t>municipalOtherInfraCap</t>
  </si>
  <si>
    <t>municipalOtherInfraOM</t>
  </si>
  <si>
    <t>municipalFuel</t>
  </si>
  <si>
    <t>municipalEmissions</t>
  </si>
  <si>
    <t>carbonCapture</t>
  </si>
  <si>
    <t>energyProdRevenue</t>
  </si>
  <si>
    <t>transitRevenue</t>
  </si>
  <si>
    <t>Extra Costs</t>
  </si>
  <si>
    <t>LC 2.01.01 - Act 68 Reduce the floor area of new homes</t>
  </si>
  <si>
    <t>LC 2.01.02 - Act 68 shift to higher density residences in urban zones with fin</t>
  </si>
  <si>
    <t>Reduced SF</t>
  </si>
  <si>
    <t>LC 2.02.01 - Act 60 Require new res buildings to be net zero emissions</t>
  </si>
  <si>
    <t>New  Res Building Codes</t>
  </si>
  <si>
    <t>LC 2.02.02 - Act 60 Require new com buildings to be net zero emissions</t>
  </si>
  <si>
    <t>New Com Building Codes</t>
  </si>
  <si>
    <t>Non-Residential Buildings</t>
  </si>
  <si>
    <t>LC 2.03.01 - Act 62 Install electric heat pumps for new residential buildings and manufactured homes - heating step 3</t>
  </si>
  <si>
    <t>Heat pumps New Res</t>
  </si>
  <si>
    <t>LC 2.03.05 - Act 63 Install electric heat pumps for new commercial buildings - cooling system efficiency with fin</t>
  </si>
  <si>
    <t>Heat pumps New Com</t>
  </si>
  <si>
    <t>Non-Residential Equipment</t>
  </si>
  <si>
    <t>LC 2.03.07 - Act 63 Install electric heat pumps for new commercial buildings - water heating systems efficiency with fin</t>
  </si>
  <si>
    <t>Water heaters New Com</t>
  </si>
  <si>
    <t>LC 2.04.01 - Act 61 Implement a GHG performance requirement of existing res buildings with fin</t>
  </si>
  <si>
    <t>Retrofits res</t>
  </si>
  <si>
    <t>LC 2.04.02 - Act 61 Implement a GHG performance requirement of existing com buildings with fin</t>
  </si>
  <si>
    <t>Retrofits com</t>
  </si>
  <si>
    <t>LC 2.05.01 - Act 62 Install electric heat pumps for existing residential buildings and manufactured homes - heating</t>
  </si>
  <si>
    <t>Heat pumps Existing Res</t>
  </si>
  <si>
    <t>LC 2.05.02 - Act 62 Install electric heat pumps for existing residential buildings and manufactured homes - water heating</t>
  </si>
  <si>
    <t>Water heaters Existing Res</t>
  </si>
  <si>
    <t>LC 2.05.07 - Act 63 Install electric heat pumps for existing commercial buildings - cooling system efficiency with fin</t>
  </si>
  <si>
    <t>Heat pumps Existing Com</t>
  </si>
  <si>
    <t>LC 2.05.09 - Act 63 Install electric heat pumps for existing commercial buildings - water heating systems efficiency with fin</t>
  </si>
  <si>
    <t>Water heaters Existing Com</t>
  </si>
  <si>
    <t>LC 2.07.04 - Act 13 Improve the energy efficiency of industrial facilities not covered by CPP</t>
  </si>
  <si>
    <t>LC 2.10.03 - Act 15 medium and heavy duty zero emission plan with fin</t>
  </si>
  <si>
    <t>LC 2.10.04 - Act 23 bus zero emission plan with fin</t>
  </si>
  <si>
    <t>ZEV transit</t>
  </si>
  <si>
    <t>LC 2.10.05 - Act 34 Implement a strategy on regional freight and micromobility last mile delivery</t>
  </si>
  <si>
    <t>Freight intensity</t>
  </si>
  <si>
    <t>LC 2.10.06 - Act 36 Ensure off-road vehicles are zero emissions</t>
  </si>
  <si>
    <t>Off Road</t>
  </si>
  <si>
    <t>LC 2.10.09 - Act 31 Implement an electric micro-mobility strategy</t>
  </si>
  <si>
    <t>Micro-Mobility</t>
  </si>
  <si>
    <t>Personal Vehicles</t>
  </si>
  <si>
    <t>LC 2.10.07 - Act 24 Expand Oregon passenger rail</t>
  </si>
  <si>
    <t>Mode shift rail</t>
  </si>
  <si>
    <t>LC 2.10.08 - Act 30 Deploy shared vehicles</t>
  </si>
  <si>
    <t>Shared vehicles</t>
  </si>
  <si>
    <t>LC 2.10.10 - Act 33 Implement low emissions zones in urban areas</t>
  </si>
  <si>
    <t>Mode shift</t>
  </si>
  <si>
    <t>LC 2.17.01 - Act 46 Enhance the efficiency of the water system</t>
  </si>
  <si>
    <t>Water savings</t>
  </si>
  <si>
    <t>Waste Reduction</t>
  </si>
  <si>
    <t>LC 2.17.03 - Act 4 organics diversion 2030</t>
  </si>
  <si>
    <t>Organics reduction</t>
  </si>
  <si>
    <t>LC 2.08.01 - Act 12 Deploy green hydrogen in industries not covered by CPP</t>
  </si>
  <si>
    <t>Green hydrogen industry</t>
  </si>
  <si>
    <t>Industrial Fuel Switch</t>
  </si>
  <si>
    <t>LC 2.18.01 - Act 6x blend in RNG to use full potential</t>
  </si>
  <si>
    <t>RNG blend in natural gas mix</t>
  </si>
  <si>
    <t>LC 2.18.01 - Act 50 blend in 15% H2 by 2035</t>
  </si>
  <si>
    <t>H2 blend in natural gas mix</t>
  </si>
  <si>
    <t>5% Fuel cells Res</t>
  </si>
  <si>
    <t>LC 2.08.02 - Act 48 Develop torrefaction or pyrolysis industry</t>
  </si>
  <si>
    <t>Biomass use industry</t>
  </si>
  <si>
    <t>LC 1.01.01 - Act 68 Reduce the floor area of new homes</t>
  </si>
  <si>
    <t>LC 1.01.02 - Act 68 shift to higher density residences in urban zones with fin</t>
  </si>
  <si>
    <t>LC 1.02.01 - Act 99 Require new res buildings to use 60% less energy</t>
  </si>
  <si>
    <t>LC 1.02.02 - Act 99 Require new com buildings to use 60% less energy</t>
  </si>
  <si>
    <t>LC 1.03.01 - Act 62 Install electric heat pumps for new residential buildings and manufactured homes - heating step 3</t>
  </si>
  <si>
    <t>LC 1.03.05 - Act 63 Install electric heat pumps for new commercial buildings - cooling system efficiency with fin</t>
  </si>
  <si>
    <t>LC 1.03.07 - Act 63 Install electric heat pumps for new commercial buildings - water heating systems efficiency with fin</t>
  </si>
  <si>
    <t>LC 1.04.01 - Act 61 Implement a GHG performance requirement of existing res buildings with fin</t>
  </si>
  <si>
    <t>LC 1.04.02 - Act 61 Implement a GHG performance requirement of existing com buildings with fin</t>
  </si>
  <si>
    <t>LC 1.06.01 - Act 62 Install electric heat pumps for nonRetrofit residential buildings and manufactured homes - heating</t>
  </si>
  <si>
    <t>LC 1.06.02 - Act 62 Install electric heat pumps for nonRetrofit residential buildings and manufactured homes - water heating</t>
  </si>
  <si>
    <t>Water heating Existing Res</t>
  </si>
  <si>
    <t>LC 1.06.03 - Act 69 Electrify non space-heating/water uses of fossil fuels in res buildings</t>
  </si>
  <si>
    <t>Phase out NG appliances res</t>
  </si>
  <si>
    <t>LC 1.06.06 - Act 63 Install electric heat pumps for nonRetrofit commercial buildings - cooling system efficiency with fin</t>
  </si>
  <si>
    <t>LC 1.06.08 - Act 63 Install electric heat pumps for nonRetrofit commercial buildings - water heating systems efficiency with fin</t>
  </si>
  <si>
    <t>Water heating Existing Com</t>
  </si>
  <si>
    <t>LC 1.06.09 - Act 69 Electrify non space-heating/water uses of fossil fuels in com buildings</t>
  </si>
  <si>
    <t>Phase out NG appliances Com</t>
  </si>
  <si>
    <t>LC 1.07.01 - Act 13 Improve the energy efficiency of industrial facilities not covered by CPP</t>
  </si>
  <si>
    <t>LC 1.08.01 - Act 12 Deploy green electricity in industries not covered by CPP</t>
  </si>
  <si>
    <t>Green electricity industry</t>
  </si>
  <si>
    <t>LC 1.10.03 - Act 15 medium and heavy duty zero emission plan with fin</t>
  </si>
  <si>
    <t>LC 1.10.04 - Act 23 bus zero emission plan with fin</t>
  </si>
  <si>
    <t>LC 1.10.05 - Act 34 Implement a strategy on regional freight and micromobility last mile delivery</t>
  </si>
  <si>
    <t>LC 1.10.06 - Act 36 Ensure off-road vehicles are zero emissions</t>
  </si>
  <si>
    <t>LC 1.15.01 - Act 24 Expand Oregon passenger rail</t>
  </si>
  <si>
    <t>LC 1.15.02 - Act 30 Deploy shared vehicles</t>
  </si>
  <si>
    <t>LC 1.15.03 - Act 31 Implement an electric micro-mobility strategy</t>
  </si>
  <si>
    <t>LC 1.16.01 - Act 33 Implement low emissions zones in urban areas</t>
  </si>
  <si>
    <t>LC 1.17.01 - Act 46 Enhance the efficiency of the water system</t>
  </si>
  <si>
    <t>LC 1.17.03 - Act 4 organics diversion 2030</t>
  </si>
  <si>
    <t>LC 1.18.01 - Act 43 Increase building integrated solar adoption</t>
  </si>
  <si>
    <t>Integrated solar PV</t>
  </si>
  <si>
    <t>Local Solar</t>
  </si>
  <si>
    <t>LC 1.18.03 - Act 49 Enable distributed energy resources - enabling HB2021</t>
  </si>
  <si>
    <t>Rooftop solar PV</t>
  </si>
  <si>
    <t>LC 1.18.04 - Act 58 Enhance energy storage</t>
  </si>
  <si>
    <t>Solar Storage</t>
  </si>
  <si>
    <t>LC 1.18.05 - Act 64 Ensure back-up power is clean - replacing diesel backup generators with battery storage</t>
  </si>
  <si>
    <t>Backup Storage</t>
  </si>
  <si>
    <t>Industrial Electrification</t>
  </si>
  <si>
    <t>Res 25% Energy Storage</t>
  </si>
  <si>
    <t>Ind Electrification 70% by 2050</t>
  </si>
  <si>
    <t>10% Micro-mobility by 2037</t>
  </si>
  <si>
    <t>Carshare Increases by 2037</t>
  </si>
  <si>
    <t>Water Systems EE 20% by 2037</t>
  </si>
  <si>
    <t>Res Code Reduction 60% by 2030</t>
  </si>
  <si>
    <t>Com Code Reduction 60% by 2031</t>
  </si>
  <si>
    <t>Wz in Existing Res by 2040</t>
  </si>
  <si>
    <t>Wz in Existing Com by 2040</t>
  </si>
  <si>
    <t>HP/WH in New Res by 2025</t>
  </si>
  <si>
    <t>HP/WH in New Com by 2025</t>
  </si>
  <si>
    <t>Existing Com buildings 50% HP water heater in by 2043</t>
  </si>
  <si>
    <t>Existing Com buildings 100% heat pumps by 2043</t>
  </si>
  <si>
    <t>Existing Res buildings 100% HP water heaters by 2043</t>
  </si>
  <si>
    <t>Existing Res buildings 100% heat pumps by 2043</t>
  </si>
  <si>
    <t>Retrofit 95% of existing Res buildings reducing energy use by 50% by 2040</t>
  </si>
  <si>
    <t>Retrofit 95% of existing Com buildings reducing energy use by 50% by 2040</t>
  </si>
  <si>
    <t>Existing Res buildings 100% HP by 2043</t>
  </si>
  <si>
    <t>Existing Res buildings 100% HPWH by 2043</t>
  </si>
  <si>
    <t>Existing Com buildings 100% HP by 2043</t>
  </si>
  <si>
    <t>Existing Com buildings 100% HPWH by 2043</t>
  </si>
  <si>
    <t>Non-Heating Equip Elec in All Com by 2035</t>
  </si>
  <si>
    <t>Non-Heating Equip Elec in All Res by 2035</t>
  </si>
  <si>
    <t>Existing Res buildings 100% HP by 2045</t>
  </si>
  <si>
    <t>Existing Res buildings 100% HPWH by 2045</t>
  </si>
  <si>
    <t>Existing Com buildings 100% HP by 2045</t>
  </si>
  <si>
    <t>Existing Com buildings 100% HPWH by 2045</t>
  </si>
  <si>
    <t>50% offroad EVs by 2035</t>
  </si>
  <si>
    <t>Com Code Reduction 60% by 2030</t>
  </si>
  <si>
    <t>Non-CPP Ind EE 50% by 2050</t>
  </si>
  <si>
    <t>10% Mode Shift MD to LD</t>
  </si>
  <si>
    <t>Non-CPP Ind EE 50% by 2052</t>
  </si>
  <si>
    <t>Residential energy code reduction of 60% by 2030</t>
  </si>
  <si>
    <t>Commercial energy code reduction of 60% by 2030</t>
  </si>
  <si>
    <r>
      <t xml:space="preserve">Install </t>
    </r>
    <r>
      <rPr>
        <b/>
        <sz val="11"/>
        <color rgb="FFFF0000"/>
        <rFont val="Arial"/>
        <family val="2"/>
      </rPr>
      <t>50%</t>
    </r>
    <r>
      <rPr>
        <sz val="11"/>
        <color theme="1"/>
        <rFont val="Arial"/>
        <family val="2"/>
      </rPr>
      <t xml:space="preserve"> electric hot water heat pumps in new commercial buildings by 2025</t>
    </r>
  </si>
  <si>
    <t>6A</t>
  </si>
  <si>
    <t>6B</t>
  </si>
  <si>
    <t>Efficient heat pumps and water heaters in 100% of new homes  by 2025</t>
  </si>
  <si>
    <t>Efficient heat pumps and water heaters in 100% of businesses by 2025</t>
  </si>
  <si>
    <t>Person Years of Employment</t>
  </si>
  <si>
    <t>low</t>
  </si>
  <si>
    <t>medium</t>
  </si>
  <si>
    <t>medium-low</t>
  </si>
  <si>
    <t>unknown</t>
  </si>
  <si>
    <t>Depends on the source/location of the Renewable Hydrogen. Assume most produced out of state, so medium-low.</t>
  </si>
  <si>
    <t>Jobs</t>
  </si>
  <si>
    <t>Health</t>
  </si>
  <si>
    <t>low (2)</t>
  </si>
  <si>
    <t>From a criteria pollutant perspective, this basically replaces natural gas with natural gas, they are just sourced differently, so actually zero (0 pts).</t>
  </si>
  <si>
    <t>Actions List Condensed</t>
  </si>
  <si>
    <t>SSG Version</t>
  </si>
  <si>
    <t>Title</t>
  </si>
  <si>
    <t>COMBINED TOTAL</t>
  </si>
  <si>
    <t>LC 2.06.06 - cap Fac Fuel Cells</t>
  </si>
  <si>
    <t>NPV of Net Cost/Benefits and MAC</t>
  </si>
  <si>
    <t>Not Evaluated because of insufficient Cost Data</t>
  </si>
  <si>
    <t>Residential and Commercial energy code reduction of 60% by 20310</t>
  </si>
  <si>
    <t>Cumulative Health Benefits</t>
  </si>
  <si>
    <t>HB 2496 - pg. 29 OGWC 2020 Biennial Report</t>
  </si>
  <si>
    <t xml:space="preserve">Assumes average of US installs from IEA report: https://www.iea.org/reports/heat-pumps
Current ratio is 6% ground to heat pumps (200k to 3.4 million in the US), increased to 10%. 
Hot water heat pump market is currently 59 in new homes and 5% in existing: https://neea.org/img/documents/Northwest-Heat-Pump-Water-Heater-Initiative-Market-Progress-Evaluation-Report-6.pdf 
Assume retrofits have slower uptake than new construction
</t>
  </si>
  <si>
    <t>Achievable Potential 2019. Scenario B (Unconstrained Potential). After Competition Groups - http://www.ieso.ca/2019-conservation-achievable-potential-study</t>
  </si>
  <si>
    <t>ODOT Climate Action Plan, 2021
Oregon State Rail Plan - https://www.oregon.gov/odot/Planning/Documents/Oregon%20State%20Rail%20Plan%202020.pdf                                                                                                                                                                                                      Capital Costs
$831 million in 2015$ (converted to $1,040 billion in 2022$) between 2026-2035
Operating Costs
$30 million  in 2015$ (converted to $38 million in $2022) between 2038-2058</t>
  </si>
  <si>
    <t>Capital Costs
0.16 $/kWh
Energy Costs
0.07 $/kWh                                                                                    https://blog.energytrust.org/uncover-hidden-savings-through-municipal-water-system-leak-repair/                                                                                                                                                                                                                                                                   Primer on Energy Efficiency for Water and Wastewater Treatment - slide 10 - https://betterbuildingssolutioncenter.energy.gov/sites/default/files/Primer%20on%20energy%20efficiency%20in%20water%20and%20wastewater%20plants_0.pdf
STRATEGIES FOR SAVING ENERGY AT PUBLIC WATER SYSTEMS pgs. 9-10 - https://www.epa.gov/sites/default/files/2015-04/documents/epa816f13004.pdf
Chapter 2 - Every Drop Counts - https://www.auditor.on.ca/en/content/reporttopics/envreports/env17/Every-Drop-Counts.pdf</t>
  </si>
  <si>
    <t>EO 20-04 directly lists goal of 50% reduction by 2030                                                             Waste disposal cost - $115.15/ton
Residential organics- $77.99/ton                                                                                        For CH4 capture, assume $2 million capital cost and $300,000 per year operating costs per landfill for 8 landfills</t>
  </si>
  <si>
    <t>Data | Electricity | 2021 | ATB | NREL - https://atb.nrel.gov/electricity/2021/data
moderate scenario
Residential Storage - assumes 13.5 kWh similar to Tesla powerwall
Commercial Storage - 6 hr. battery storage</t>
  </si>
  <si>
    <t>Insufficient Data</t>
  </si>
  <si>
    <t>Horrox, J., Casale, M. Electric Buses in America: Lessons from Cities Pioneering Clean Transportation. US Public Interest Research Group Education Fund. 2019.
Infrastructure costs - "Electric Buses in Cities Driving Towards Cleaner Air and Lower CO2 March 29, 2018", Table 8: Associated cost comparison for electric buses</t>
  </si>
  <si>
    <t>California Air Resources Board. February 2019. Advanced Clean Truck Work Group Meeting. Stepvan Purchase Price (pg. 21). Projections go to 2030. Price assumed to remain the same from 2030-2050.
https://ww2.arb.ca.gov/sites/default/files/2019-02/190225actpres.pdf
Electric https://www.tesla.com/semi
Daimler electric trucks in this class were $400,000 in 2018 (https://www.trucks.com/2018/12/21/daimler-trucks-delivers-first-electric-freightliner-to-penske/); 
or Semi is $250,000 (https://evcompare.io/trucks-and-vans/freightliner/freightliner_ecascadia/)
Gas/diesel - American Truck Business Services 
Hydrogen - Hydrogen council. Jan 2020. Reaches cost parity with electric 'prior to 2025'. pg. 32
Assumes cng costs 50% higher than diesel, Transportation Policy Research Center, April 2016, Alternative Fuel Vehicle Forecasts (pg. 42)
Alternative Fuel Vehicle Forecasts - https://image-src.bcg.com/Images/A_Realistic_View_of_CNG_Vehicles_in_the_US_Jun_2014_tcm20-84604.pdf</t>
  </si>
  <si>
    <t>California Air Resources Board. February 2019. Advanced Clean Truck Work Group Meeting. Stepvan Purchase Price (pg. 21). Projections go to 2030. Price assumed to remain the same from 2030-2050.
https://ww2.arb.ca.gov/sites/default/files/2019-02/190225actpres.pdf
Electric https://www.tesla.com/semi
Daimler electric trucks in this class were $400,000 in 2018 (https://www.trucks.com/2018/12/21/daimler-trucks-delivers-first-electric-freightliner-to-penske/); 
or Semi is $250,000 (https://evcompare.io/trucks-and-vans/freightliner/freightliner_ecascadia/)
Gas/diesel - American Truck Business Services 
Hydrogen - Hydrogen council. Jan 2020. Reaches cost parity with electric 'prior to 2025'. pg. 32
Assumes cng costs 50% higher than diesel, Transportation Policy Research Center, April 2016, Alternative Fuel Vehicle Forecasts (pg. 42)
Alternative Fuel Vehicle Forecasts - https://image-src.bcg.com/Images/A_Realistic_View_of_CNG_Vehicles_in_the_US_Jun_2014_tcm20-84604.pdf                                                                                                                                                           Wortmann, C., Syré, A. M., Grahle, A., &amp; Göhlich, D. (2021). Analysis of Electric Moped Scooter Sharing in Berlin: A Technical, Economic and Environmental Perspective. World Electric Vehicle Journal, 12(3), 96.</t>
  </si>
  <si>
    <t>Cumulative Health Cost Benefits</t>
  </si>
  <si>
    <t>The Department of Energy is launching major clean hydrogen initiatives of the Bipartisan Infrastructure Law
The green hydrogen economy Predicting the decarbonization agenda of tomorrow - https://www.pwc.com/gx/en/industries/energy-utilities-resources/future-energy/green-hydrogen-cost.html</t>
  </si>
  <si>
    <t>https://edocs.puc.state.or.us/efdocs/HAC/um2178hac10454.pdf pg. 30 minus P2G/Methanation and downscaled to the stage of Oregon by population</t>
  </si>
  <si>
    <t>EPA. An overview of renewable natural gas from biogas. 2020. pg. 28. Average of mass scale and small scale production costs.
https://www.epa.gov/sites/production/files/2020-07/documents/lmop_rng_document.pdf</t>
  </si>
  <si>
    <t>Up to 15% hydrogen can be injected into the natural gas distribution system without ill effects - https://networks.online/gas/could-hydrogen-piggyback-on-natural-gas-infrastructure/
NREL - Blending Hydrogen into  Natural Gas Pipeline Networks - https://www.nrel.gov/docs/fy13osti/51995.pdf                                                                Assume costs Hydrogen appliances are negligible</t>
  </si>
  <si>
    <t xml:space="preserve">Depends on source/location of RNG production. Only 1/3 of potential is from OR, so medium-low. </t>
  </si>
  <si>
    <t>From a criteria pollutant perspective, this replaces natural gas (which already has relatively low amounts of criteria pollutants, especially PMs) with Hydrogen, so low (2 pts)</t>
  </si>
  <si>
    <t>Model Identifier</t>
  </si>
  <si>
    <t>Recommended for future study</t>
  </si>
  <si>
    <t>Reduce embodied carbon of buildings, infrastructure, and construction materials through measurement, disclosure, and performance standards for steel,  for concrete, for wood products, for etc.…</t>
  </si>
  <si>
    <t>Decarbonize fossil fueled trains</t>
  </si>
  <si>
    <t>TIGHGER Actions Data by Scenario - ELECTRIFICATION</t>
  </si>
  <si>
    <t>TIGHGER Actions Data by Scenario - HYBRID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</si>
</sst>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quot;$&quot;#,##0"/>
    <numFmt numFmtId="165" formatCode="&quot;$&quot;#,##0;[Red]\-&quot;$&quot;#,##0"/>
    <numFmt numFmtId="166" formatCode="_(* #,##0_);_(* \(#,##0\);_(* &quot;-&quot;??_);_(@_)"/>
  </numFmts>
  <fonts count="40">
    <font>
      <sz val="11"/>
      <color theme="1"/>
      <name val="Arial"/>
      <scheme val="minor"/>
    </font>
    <font>
      <sz val="11"/>
      <color theme="1"/>
      <name val="Arial"/>
      <family val="2"/>
    </font>
    <font>
      <sz val="11"/>
      <color theme="1"/>
      <name val="Arial"/>
      <family val="2"/>
    </font>
    <font>
      <sz val="11"/>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font>
    <font>
      <b/>
      <sz val="18"/>
      <color theme="1"/>
      <name val="Arial"/>
      <family val="2"/>
    </font>
    <font>
      <sz val="11"/>
      <color theme="1"/>
      <name val="Arial"/>
      <family val="2"/>
    </font>
    <font>
      <sz val="11"/>
      <name val="Arial"/>
      <family val="2"/>
    </font>
    <font>
      <sz val="11"/>
      <color rgb="FF000000"/>
      <name val="Arial"/>
      <family val="2"/>
    </font>
    <font>
      <b/>
      <sz val="11"/>
      <color rgb="FFFF0000"/>
      <name val="Arial"/>
      <family val="2"/>
    </font>
    <font>
      <sz val="11"/>
      <color rgb="FFFF0000"/>
      <name val="Arial"/>
      <family val="2"/>
    </font>
    <font>
      <sz val="12"/>
      <color theme="1"/>
      <name val="Arial"/>
      <family val="2"/>
    </font>
    <font>
      <sz val="11"/>
      <color theme="1"/>
      <name val="Arial"/>
      <family val="2"/>
      <scheme val="minor"/>
    </font>
    <font>
      <b/>
      <sz val="14"/>
      <color theme="1"/>
      <name val="Arial"/>
      <family val="2"/>
    </font>
    <font>
      <b/>
      <sz val="12"/>
      <color theme="1"/>
      <name val="Arial"/>
      <family val="2"/>
    </font>
    <font>
      <sz val="8"/>
      <name val="Arial"/>
      <family val="2"/>
      <scheme val="minor"/>
    </font>
    <font>
      <b/>
      <sz val="12"/>
      <color rgb="FFFF0000"/>
      <name val="Arial"/>
      <family val="2"/>
    </font>
    <font>
      <sz val="8"/>
      <name val="Arial"/>
      <family val="2"/>
      <scheme val="minor"/>
    </font>
    <font>
      <b/>
      <sz val="11"/>
      <color theme="1"/>
      <name val="Arial"/>
      <family val="2"/>
      <scheme val="minor"/>
    </font>
    <font>
      <sz val="11"/>
      <color theme="1"/>
      <name val="Calibri"/>
      <family val="2"/>
    </font>
    <font>
      <sz val="11"/>
      <color rgb="FF000000"/>
      <name val="Arial"/>
      <family val="2"/>
      <scheme val="minor"/>
    </font>
    <font>
      <sz val="11"/>
      <color theme="1"/>
      <name val="Arial"/>
      <family val="2"/>
      <scheme val="minor"/>
    </font>
    <font>
      <sz val="10"/>
      <color theme="1"/>
      <name val="Arial"/>
      <family val="2"/>
      <scheme val="minor"/>
    </font>
    <font>
      <u/>
      <sz val="11"/>
      <color theme="10"/>
      <name val="Arial"/>
      <family val="2"/>
      <scheme val="minor"/>
    </font>
    <font>
      <sz val="11"/>
      <color theme="1"/>
      <name val="Arial"/>
      <family val="2"/>
      <scheme val="minor"/>
    </font>
    <font>
      <b/>
      <sz val="16"/>
      <color theme="1"/>
      <name val="Arial"/>
      <family val="2"/>
      <scheme val="minor"/>
    </font>
    <font>
      <b/>
      <i/>
      <sz val="14"/>
      <color theme="1"/>
      <name val="Arial"/>
      <family val="2"/>
      <scheme val="minor"/>
    </font>
    <font>
      <b/>
      <sz val="18"/>
      <color theme="1"/>
      <name val="Arial"/>
      <family val="2"/>
      <scheme val="minor"/>
    </font>
    <font>
      <strike/>
      <sz val="11"/>
      <color rgb="FF000000"/>
      <name val="Arial"/>
      <family val="2"/>
    </font>
    <font>
      <b/>
      <strike/>
      <sz val="11"/>
      <color rgb="FFFF0000"/>
      <name val="Arial"/>
      <family val="2"/>
    </font>
    <font>
      <strike/>
      <sz val="11"/>
      <color theme="1"/>
      <name val="Arial"/>
      <family val="2"/>
      <scheme val="minor"/>
    </font>
    <font>
      <strike/>
      <sz val="11"/>
      <color rgb="FF000000"/>
      <name val="Arial"/>
      <family val="2"/>
      <scheme val="minor"/>
    </font>
    <font>
      <b/>
      <sz val="12"/>
      <color theme="1"/>
      <name val="Arial"/>
      <family val="2"/>
      <scheme val="minor"/>
    </font>
    <font>
      <sz val="11"/>
      <color theme="1"/>
      <name val="Arial"/>
      <family val="2"/>
      <scheme val="major"/>
    </font>
    <font>
      <b/>
      <sz val="11"/>
      <color rgb="FFFF0000"/>
      <name val="Arial"/>
      <family val="2"/>
      <scheme val="minor"/>
    </font>
  </fonts>
  <fills count="21">
    <fill>
      <patternFill patternType="none"/>
    </fill>
    <fill>
      <patternFill patternType="gray125"/>
    </fill>
    <fill>
      <patternFill patternType="solid">
        <fgColor theme="0"/>
        <bgColor theme="0"/>
      </patternFill>
    </fill>
    <fill>
      <patternFill patternType="solid">
        <fgColor rgb="FFCCECFF"/>
        <bgColor rgb="FFCCECFF"/>
      </patternFill>
    </fill>
    <fill>
      <patternFill patternType="solid">
        <fgColor rgb="FFFFFFCC"/>
        <bgColor rgb="FFFFFFCC"/>
      </patternFill>
    </fill>
    <fill>
      <patternFill patternType="solid">
        <fgColor rgb="FF99FFCC"/>
        <bgColor indexed="64"/>
      </patternFill>
    </fill>
    <fill>
      <patternFill patternType="solid">
        <fgColor theme="0" tint="-0.14999847407452621"/>
        <bgColor indexed="64"/>
      </patternFill>
    </fill>
    <fill>
      <patternFill patternType="solid">
        <fgColor theme="0" tint="-0.14999847407452621"/>
        <bgColor theme="0"/>
      </patternFill>
    </fill>
    <fill>
      <patternFill patternType="solid">
        <fgColor theme="0" tint="-0.14999847407452621"/>
        <bgColor rgb="FFCCECFF"/>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theme="0"/>
      </patternFill>
    </fill>
    <fill>
      <patternFill patternType="solid">
        <fgColor theme="0" tint="-0.249977111117893"/>
        <bgColor rgb="FFCCECFF"/>
      </patternFill>
    </fill>
    <fill>
      <patternFill patternType="solid">
        <fgColor theme="0" tint="-0.249977111117893"/>
        <bgColor indexed="64"/>
      </patternFill>
    </fill>
    <fill>
      <patternFill patternType="solid">
        <fgColor rgb="FF99CCFF"/>
        <bgColor indexed="64"/>
      </patternFill>
    </fill>
    <fill>
      <patternFill patternType="solid">
        <fgColor rgb="FFFF0000"/>
        <bgColor indexed="64"/>
      </patternFill>
    </fill>
    <fill>
      <patternFill patternType="solid">
        <fgColor rgb="FF99FFCC"/>
        <bgColor theme="0"/>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C000"/>
        <bgColor indexed="64"/>
      </patternFill>
    </fill>
  </fills>
  <borders count="1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9" fontId="26" fillId="0" borderId="0" applyFont="0" applyFill="0" applyBorder="0" applyAlignment="0" applyProtection="0"/>
    <xf numFmtId="0" fontId="28" fillId="0" borderId="0" applyNumberFormat="0" applyFill="0" applyBorder="0" applyAlignment="0" applyProtection="0"/>
    <xf numFmtId="43" fontId="29" fillId="0" borderId="0" applyFont="0" applyFill="0" applyBorder="0" applyAlignment="0" applyProtection="0"/>
  </cellStyleXfs>
  <cellXfs count="244">
    <xf numFmtId="0" fontId="0" fillId="0" borderId="0" xfId="0"/>
    <xf numFmtId="0" fontId="10" fillId="0" borderId="0" xfId="0" applyFont="1" applyAlignment="1">
      <alignment vertical="center"/>
    </xf>
    <xf numFmtId="0" fontId="11" fillId="0" borderId="0" xfId="0" applyFont="1" applyAlignment="1">
      <alignment wrapText="1"/>
    </xf>
    <xf numFmtId="0" fontId="13" fillId="3" borderId="3" xfId="0" applyFont="1" applyFill="1" applyBorder="1" applyAlignment="1">
      <alignment horizontal="left" vertical="center" wrapText="1" readingOrder="1"/>
    </xf>
    <xf numFmtId="0" fontId="11" fillId="0" borderId="0" xfId="0" applyFont="1"/>
    <xf numFmtId="0" fontId="14" fillId="3" borderId="3" xfId="0" applyFont="1" applyFill="1" applyBorder="1" applyAlignment="1">
      <alignment horizontal="left" vertical="center" wrapText="1" readingOrder="1"/>
    </xf>
    <xf numFmtId="0" fontId="13" fillId="4" borderId="3" xfId="0" applyFont="1" applyFill="1" applyBorder="1" applyAlignment="1">
      <alignment horizontal="left" vertical="center" wrapText="1" readingOrder="1"/>
    </xf>
    <xf numFmtId="0" fontId="14" fillId="4" borderId="3" xfId="0" applyFont="1" applyFill="1" applyBorder="1" applyAlignment="1">
      <alignment horizontal="left" vertical="center" wrapText="1" readingOrder="1"/>
    </xf>
    <xf numFmtId="0" fontId="0" fillId="0" borderId="0" xfId="0" applyAlignment="1">
      <alignment wrapText="1"/>
    </xf>
    <xf numFmtId="0" fontId="16" fillId="0" borderId="0" xfId="0" applyFont="1" applyAlignment="1">
      <alignment vertical="center"/>
    </xf>
    <xf numFmtId="0" fontId="19" fillId="4" borderId="3" xfId="0" applyFont="1" applyFill="1" applyBorder="1"/>
    <xf numFmtId="0" fontId="19" fillId="4" borderId="3" xfId="0" applyFont="1" applyFill="1" applyBorder="1" applyAlignment="1">
      <alignment wrapText="1"/>
    </xf>
    <xf numFmtId="0" fontId="13" fillId="3" borderId="1" xfId="0" applyFont="1" applyFill="1" applyBorder="1" applyAlignment="1">
      <alignment horizontal="left" vertical="center" wrapText="1" readingOrder="1"/>
    </xf>
    <xf numFmtId="0" fontId="14" fillId="3" borderId="1" xfId="0" applyFont="1" applyFill="1" applyBorder="1" applyAlignment="1">
      <alignment horizontal="left" vertical="center" wrapText="1" readingOrder="1"/>
    </xf>
    <xf numFmtId="0" fontId="17" fillId="0" borderId="4" xfId="0" applyFont="1" applyBorder="1" applyAlignment="1">
      <alignment horizontal="center"/>
    </xf>
    <xf numFmtId="0" fontId="23" fillId="0" borderId="4" xfId="0" applyFont="1" applyBorder="1" applyAlignment="1">
      <alignment horizontal="center" wrapText="1"/>
    </xf>
    <xf numFmtId="0" fontId="23" fillId="5" borderId="4" xfId="0" applyFont="1" applyFill="1" applyBorder="1" applyAlignment="1">
      <alignment horizontal="center" wrapText="1"/>
    </xf>
    <xf numFmtId="0" fontId="17" fillId="5" borderId="4" xfId="0" applyFont="1" applyFill="1" applyBorder="1" applyAlignment="1">
      <alignment horizontal="center"/>
    </xf>
    <xf numFmtId="0" fontId="23" fillId="6" borderId="4" xfId="0" applyFont="1" applyFill="1" applyBorder="1" applyAlignment="1">
      <alignment horizontal="center" wrapText="1"/>
    </xf>
    <xf numFmtId="0" fontId="17" fillId="6" borderId="4" xfId="0" applyFont="1" applyFill="1" applyBorder="1" applyAlignment="1">
      <alignment horizontal="center"/>
    </xf>
    <xf numFmtId="1" fontId="0" fillId="6" borderId="4" xfId="0" applyNumberFormat="1" applyFill="1" applyBorder="1"/>
    <xf numFmtId="0" fontId="18" fillId="7" borderId="4" xfId="0" applyFont="1" applyFill="1" applyBorder="1" applyAlignment="1">
      <alignment horizontal="left" wrapText="1"/>
    </xf>
    <xf numFmtId="0" fontId="18" fillId="8" borderId="4" xfId="0" applyFont="1" applyFill="1" applyBorder="1" applyAlignment="1">
      <alignment wrapText="1"/>
    </xf>
    <xf numFmtId="0" fontId="23" fillId="0" borderId="5" xfId="0" applyFont="1" applyBorder="1" applyAlignment="1">
      <alignment horizontal="center" wrapText="1"/>
    </xf>
    <xf numFmtId="3" fontId="24" fillId="0" borderId="0" xfId="0" applyNumberFormat="1" applyFont="1"/>
    <xf numFmtId="164" fontId="0" fillId="0" borderId="0" xfId="0" applyNumberFormat="1"/>
    <xf numFmtId="3" fontId="0" fillId="0" borderId="0" xfId="0" applyNumberFormat="1"/>
    <xf numFmtId="0" fontId="0" fillId="0" borderId="4" xfId="0" applyBorder="1" applyAlignment="1">
      <alignment vertical="top" wrapText="1"/>
    </xf>
    <xf numFmtId="0" fontId="0" fillId="0" borderId="4" xfId="0" applyBorder="1" applyAlignment="1">
      <alignment horizontal="left" vertical="top" wrapText="1"/>
    </xf>
    <xf numFmtId="0" fontId="14" fillId="3" borderId="3" xfId="0" applyFont="1" applyFill="1" applyBorder="1" applyAlignment="1">
      <alignment vertical="center"/>
    </xf>
    <xf numFmtId="0" fontId="7" fillId="0" borderId="4" xfId="0" applyFont="1" applyBorder="1"/>
    <xf numFmtId="0" fontId="25" fillId="0" borderId="4" xfId="0" applyFont="1" applyBorder="1" applyAlignment="1">
      <alignment vertical="top" wrapText="1"/>
    </xf>
    <xf numFmtId="0" fontId="0" fillId="9" borderId="0" xfId="0" applyFill="1" applyAlignment="1">
      <alignment horizontal="center" vertical="center"/>
    </xf>
    <xf numFmtId="0" fontId="27" fillId="0" borderId="0" xfId="0" applyFont="1"/>
    <xf numFmtId="0" fontId="23" fillId="10" borderId="4" xfId="0" applyFont="1" applyFill="1" applyBorder="1" applyAlignment="1">
      <alignment horizontal="center" wrapText="1"/>
    </xf>
    <xf numFmtId="0" fontId="6" fillId="10" borderId="4" xfId="0" applyFont="1" applyFill="1" applyBorder="1" applyAlignment="1">
      <alignment horizontal="center"/>
    </xf>
    <xf numFmtId="0" fontId="17" fillId="10" borderId="4" xfId="0" applyFont="1" applyFill="1" applyBorder="1" applyAlignment="1">
      <alignment horizontal="center"/>
    </xf>
    <xf numFmtId="3" fontId="0" fillId="10" borderId="4" xfId="0" applyNumberFormat="1" applyFill="1" applyBorder="1"/>
    <xf numFmtId="164" fontId="0" fillId="10" borderId="4" xfId="0" applyNumberFormat="1" applyFill="1" applyBorder="1"/>
    <xf numFmtId="9" fontId="0" fillId="10" borderId="4" xfId="1" applyFont="1" applyFill="1" applyBorder="1"/>
    <xf numFmtId="0" fontId="5" fillId="10" borderId="4" xfId="0" applyFont="1" applyFill="1" applyBorder="1" applyAlignment="1">
      <alignment horizontal="center"/>
    </xf>
    <xf numFmtId="1" fontId="0" fillId="10" borderId="4" xfId="0" applyNumberFormat="1" applyFill="1" applyBorder="1"/>
    <xf numFmtId="1" fontId="0" fillId="0" borderId="0" xfId="0" applyNumberFormat="1"/>
    <xf numFmtId="0" fontId="23" fillId="15" borderId="4" xfId="0" applyFont="1" applyFill="1" applyBorder="1" applyAlignment="1">
      <alignment horizontal="center"/>
    </xf>
    <xf numFmtId="0" fontId="0" fillId="0" borderId="4" xfId="0" applyBorder="1" applyAlignment="1">
      <alignment horizontal="center"/>
    </xf>
    <xf numFmtId="0" fontId="4" fillId="0" borderId="4" xfId="0" applyFont="1" applyBorder="1" applyAlignment="1">
      <alignment horizontal="center"/>
    </xf>
    <xf numFmtId="0" fontId="4" fillId="0" borderId="4" xfId="0" applyFont="1" applyBorder="1"/>
    <xf numFmtId="0" fontId="0" fillId="0" borderId="0" xfId="0" applyAlignment="1">
      <alignment horizontal="center"/>
    </xf>
    <xf numFmtId="0" fontId="30" fillId="0" borderId="0" xfId="0" applyFont="1"/>
    <xf numFmtId="0" fontId="31" fillId="0" borderId="0" xfId="0" applyFont="1"/>
    <xf numFmtId="0" fontId="13" fillId="0" borderId="4" xfId="0" applyFont="1" applyBorder="1" applyAlignment="1">
      <alignment horizontal="left" vertical="center" wrapText="1" readingOrder="1"/>
    </xf>
    <xf numFmtId="0" fontId="0" fillId="0" borderId="4" xfId="0" applyBorder="1"/>
    <xf numFmtId="9" fontId="13" fillId="0" borderId="4" xfId="0" applyNumberFormat="1" applyFont="1" applyBorder="1" applyAlignment="1">
      <alignment horizontal="left" vertical="center" wrapText="1" readingOrder="1"/>
    </xf>
    <xf numFmtId="0" fontId="13" fillId="2" borderId="4" xfId="0" applyFont="1" applyFill="1" applyBorder="1" applyAlignment="1">
      <alignment horizontal="left" vertical="center" wrapText="1" readingOrder="1"/>
    </xf>
    <xf numFmtId="0" fontId="4" fillId="16" borderId="4" xfId="0" applyFont="1" applyFill="1" applyBorder="1"/>
    <xf numFmtId="0" fontId="32" fillId="0" borderId="0" xfId="0" applyFont="1"/>
    <xf numFmtId="0" fontId="19" fillId="2" borderId="3" xfId="0" applyFont="1" applyFill="1" applyBorder="1" applyAlignment="1">
      <alignment horizontal="left" wrapText="1"/>
    </xf>
    <xf numFmtId="0" fontId="19" fillId="3" borderId="3" xfId="0" applyFont="1" applyFill="1" applyBorder="1" applyAlignment="1">
      <alignment wrapText="1"/>
    </xf>
    <xf numFmtId="0" fontId="19" fillId="3" borderId="1" xfId="0" applyFont="1" applyFill="1" applyBorder="1" applyAlignment="1">
      <alignment wrapText="1"/>
    </xf>
    <xf numFmtId="0" fontId="13" fillId="17" borderId="9" xfId="0" applyFont="1" applyFill="1" applyBorder="1" applyAlignment="1">
      <alignment horizontal="left" vertical="center" wrapText="1" readingOrder="1"/>
    </xf>
    <xf numFmtId="0" fontId="13" fillId="17" borderId="2" xfId="0" applyFont="1" applyFill="1" applyBorder="1" applyAlignment="1">
      <alignment horizontal="left" vertical="center" wrapText="1" readingOrder="1"/>
    </xf>
    <xf numFmtId="0" fontId="3" fillId="3" borderId="3" xfId="0" applyFont="1" applyFill="1" applyBorder="1" applyAlignment="1">
      <alignment vertical="center"/>
    </xf>
    <xf numFmtId="0" fontId="3" fillId="3" borderId="1" xfId="0" applyFont="1" applyFill="1" applyBorder="1" applyAlignment="1">
      <alignment vertical="center" wrapText="1"/>
    </xf>
    <xf numFmtId="0" fontId="13" fillId="17" borderId="3" xfId="0" applyFont="1" applyFill="1" applyBorder="1" applyAlignment="1">
      <alignment horizontal="left" vertical="center" wrapText="1" readingOrder="1"/>
    </xf>
    <xf numFmtId="9" fontId="13" fillId="17" borderId="10" xfId="0" applyNumberFormat="1" applyFont="1" applyFill="1" applyBorder="1" applyAlignment="1">
      <alignment horizontal="left" vertical="center" wrapText="1" readingOrder="1"/>
    </xf>
    <xf numFmtId="9" fontId="13" fillId="17" borderId="2" xfId="0" applyNumberFormat="1" applyFont="1" applyFill="1" applyBorder="1" applyAlignment="1">
      <alignment horizontal="left" vertical="center" wrapText="1" readingOrder="1"/>
    </xf>
    <xf numFmtId="0" fontId="0" fillId="0" borderId="10" xfId="0" applyBorder="1"/>
    <xf numFmtId="0" fontId="0" fillId="0" borderId="11" xfId="0" applyBorder="1"/>
    <xf numFmtId="0" fontId="13" fillId="2" borderId="10" xfId="0" applyFont="1" applyFill="1" applyBorder="1" applyAlignment="1">
      <alignment horizontal="left" vertical="center" wrapText="1" readingOrder="1"/>
    </xf>
    <xf numFmtId="0" fontId="13" fillId="2" borderId="2" xfId="0" applyFont="1" applyFill="1" applyBorder="1" applyAlignment="1">
      <alignment horizontal="left" vertical="center" wrapText="1" readingOrder="1"/>
    </xf>
    <xf numFmtId="0" fontId="4" fillId="0" borderId="10" xfId="0" applyFont="1" applyBorder="1"/>
    <xf numFmtId="0" fontId="13" fillId="4" borderId="1" xfId="0" applyFont="1" applyFill="1" applyBorder="1" applyAlignment="1">
      <alignment horizontal="left" vertical="center" wrapText="1" readingOrder="1"/>
    </xf>
    <xf numFmtId="0" fontId="0" fillId="0" borderId="12" xfId="0" applyBorder="1"/>
    <xf numFmtId="0" fontId="13" fillId="17" borderId="10" xfId="0" applyFont="1" applyFill="1" applyBorder="1" applyAlignment="1">
      <alignment horizontal="left" vertical="center" wrapText="1" readingOrder="1"/>
    </xf>
    <xf numFmtId="0" fontId="14" fillId="2" borderId="2" xfId="0" applyFont="1" applyFill="1" applyBorder="1" applyAlignment="1">
      <alignment horizontal="left" vertical="center" wrapText="1" readingOrder="1"/>
    </xf>
    <xf numFmtId="0" fontId="4" fillId="0" borderId="9" xfId="0" applyFont="1" applyBorder="1"/>
    <xf numFmtId="0" fontId="4" fillId="16" borderId="9" xfId="0" applyFont="1" applyFill="1" applyBorder="1"/>
    <xf numFmtId="0" fontId="4" fillId="16" borderId="9" xfId="0" applyFont="1" applyFill="1" applyBorder="1" applyAlignment="1">
      <alignment wrapText="1"/>
    </xf>
    <xf numFmtId="0" fontId="13" fillId="12" borderId="2" xfId="0" applyFont="1" applyFill="1" applyBorder="1" applyAlignment="1">
      <alignment horizontal="left" vertical="center" wrapText="1" readingOrder="1"/>
    </xf>
    <xf numFmtId="0" fontId="0" fillId="0" borderId="9" xfId="0" applyBorder="1"/>
    <xf numFmtId="0" fontId="33" fillId="17" borderId="2" xfId="0" applyFont="1" applyFill="1" applyBorder="1" applyAlignment="1">
      <alignment horizontal="left" vertical="center" wrapText="1" readingOrder="1"/>
    </xf>
    <xf numFmtId="9" fontId="0" fillId="0" borderId="0" xfId="0" applyNumberFormat="1"/>
    <xf numFmtId="0" fontId="14" fillId="4" borderId="1" xfId="0" applyFont="1" applyFill="1" applyBorder="1" applyAlignment="1">
      <alignment horizontal="left" vertical="center" wrapText="1" readingOrder="1"/>
    </xf>
    <xf numFmtId="0" fontId="14" fillId="12" borderId="2" xfId="0" applyFont="1" applyFill="1" applyBorder="1" applyAlignment="1">
      <alignment horizontal="left" vertical="center" wrapText="1" readingOrder="1"/>
    </xf>
    <xf numFmtId="0" fontId="0" fillId="18" borderId="0" xfId="0" applyFill="1"/>
    <xf numFmtId="0" fontId="33" fillId="12" borderId="3" xfId="0" applyFont="1" applyFill="1" applyBorder="1" applyAlignment="1">
      <alignment horizontal="left" vertical="center" wrapText="1" readingOrder="1"/>
    </xf>
    <xf numFmtId="0" fontId="33" fillId="13" borderId="3" xfId="0" applyFont="1" applyFill="1" applyBorder="1" applyAlignment="1">
      <alignment horizontal="left" vertical="center" wrapText="1" readingOrder="1"/>
    </xf>
    <xf numFmtId="0" fontId="33" fillId="13" borderId="1" xfId="0" applyFont="1" applyFill="1" applyBorder="1" applyAlignment="1">
      <alignment horizontal="left" vertical="center" wrapText="1" readingOrder="1"/>
    </xf>
    <xf numFmtId="164" fontId="35" fillId="14" borderId="4" xfId="0" applyNumberFormat="1" applyFont="1" applyFill="1" applyBorder="1"/>
    <xf numFmtId="3" fontId="35" fillId="14" borderId="4" xfId="0" applyNumberFormat="1" applyFont="1" applyFill="1" applyBorder="1"/>
    <xf numFmtId="9" fontId="35" fillId="14" borderId="4" xfId="1" applyFont="1" applyFill="1" applyBorder="1"/>
    <xf numFmtId="1" fontId="35" fillId="14" borderId="4" xfId="0" applyNumberFormat="1" applyFont="1" applyFill="1" applyBorder="1"/>
    <xf numFmtId="0" fontId="36" fillId="14" borderId="4" xfId="0" applyFont="1" applyFill="1" applyBorder="1" applyAlignment="1">
      <alignment vertical="top" wrapText="1"/>
    </xf>
    <xf numFmtId="0" fontId="35" fillId="14" borderId="0" xfId="0" applyFont="1" applyFill="1"/>
    <xf numFmtId="0" fontId="34" fillId="12" borderId="3" xfId="0" applyFont="1" applyFill="1" applyBorder="1" applyAlignment="1">
      <alignment horizontal="left" vertical="center" wrapText="1" readingOrder="1"/>
    </xf>
    <xf numFmtId="0" fontId="34" fillId="13" borderId="3" xfId="0" applyFont="1" applyFill="1" applyBorder="1" applyAlignment="1">
      <alignment horizontal="left" vertical="center" wrapText="1" readingOrder="1"/>
    </xf>
    <xf numFmtId="0" fontId="34" fillId="13" borderId="1" xfId="0" applyFont="1" applyFill="1" applyBorder="1" applyAlignment="1">
      <alignment horizontal="left" vertical="center" wrapText="1" readingOrder="1"/>
    </xf>
    <xf numFmtId="0" fontId="13" fillId="0" borderId="3" xfId="0" applyFont="1" applyBorder="1" applyAlignment="1">
      <alignment horizontal="left" vertical="center" wrapText="1" readingOrder="1"/>
    </xf>
    <xf numFmtId="0" fontId="14" fillId="0" borderId="3" xfId="0" applyFont="1" applyBorder="1" applyAlignment="1">
      <alignment horizontal="left" vertical="center" wrapText="1" readingOrder="1"/>
    </xf>
    <xf numFmtId="0" fontId="34" fillId="14" borderId="3" xfId="0" applyFont="1" applyFill="1" applyBorder="1" applyAlignment="1">
      <alignment horizontal="left" vertical="center" wrapText="1" readingOrder="1"/>
    </xf>
    <xf numFmtId="0" fontId="33" fillId="14" borderId="3" xfId="0" applyFont="1" applyFill="1" applyBorder="1" applyAlignment="1">
      <alignment horizontal="left" vertical="center" wrapText="1" readingOrder="1"/>
    </xf>
    <xf numFmtId="0" fontId="23" fillId="11" borderId="4" xfId="0" applyFont="1" applyFill="1" applyBorder="1" applyAlignment="1">
      <alignment horizontal="center" wrapText="1"/>
    </xf>
    <xf numFmtId="0" fontId="17" fillId="11" borderId="4" xfId="0" applyFont="1" applyFill="1" applyBorder="1" applyAlignment="1">
      <alignment horizontal="center"/>
    </xf>
    <xf numFmtId="3" fontId="0" fillId="11" borderId="4" xfId="0" applyNumberFormat="1" applyFill="1" applyBorder="1"/>
    <xf numFmtId="0" fontId="23" fillId="15" borderId="4" xfId="0" applyFont="1" applyFill="1" applyBorder="1" applyAlignment="1">
      <alignment horizontal="center" wrapText="1"/>
    </xf>
    <xf numFmtId="0" fontId="17" fillId="15" borderId="4" xfId="0" applyFont="1" applyFill="1" applyBorder="1" applyAlignment="1">
      <alignment horizontal="center"/>
    </xf>
    <xf numFmtId="0" fontId="37" fillId="0" borderId="0" xfId="0" applyFont="1"/>
    <xf numFmtId="0" fontId="4" fillId="0" borderId="4" xfId="0" applyFont="1" applyBorder="1" applyAlignment="1">
      <alignment vertical="top" wrapText="1"/>
    </xf>
    <xf numFmtId="0" fontId="28" fillId="0" borderId="4" xfId="2" applyBorder="1" applyAlignment="1">
      <alignment vertical="top" wrapText="1"/>
    </xf>
    <xf numFmtId="0" fontId="0" fillId="0" borderId="0" xfId="0" applyAlignment="1">
      <alignment horizontal="center" vertical="center"/>
    </xf>
    <xf numFmtId="165" fontId="0" fillId="0" borderId="0" xfId="0" applyNumberFormat="1"/>
    <xf numFmtId="6" fontId="0" fillId="0" borderId="4" xfId="0" applyNumberFormat="1" applyBorder="1"/>
    <xf numFmtId="6" fontId="0" fillId="5" borderId="4" xfId="0" applyNumberFormat="1" applyFill="1" applyBorder="1"/>
    <xf numFmtId="6" fontId="0" fillId="15" borderId="4" xfId="0" applyNumberFormat="1" applyFill="1" applyBorder="1"/>
    <xf numFmtId="6" fontId="35" fillId="14" borderId="4" xfId="0" applyNumberFormat="1" applyFont="1" applyFill="1" applyBorder="1"/>
    <xf numFmtId="6" fontId="8" fillId="0" borderId="4" xfId="0" applyNumberFormat="1" applyFont="1" applyBorder="1" applyAlignment="1">
      <alignment horizontal="center"/>
    </xf>
    <xf numFmtId="6" fontId="4" fillId="0" borderId="4" xfId="0" applyNumberFormat="1" applyFont="1" applyBorder="1" applyAlignment="1">
      <alignment horizontal="center"/>
    </xf>
    <xf numFmtId="38" fontId="0" fillId="0" borderId="0" xfId="0" applyNumberFormat="1"/>
    <xf numFmtId="38" fontId="23" fillId="11" borderId="4" xfId="0" applyNumberFormat="1" applyFont="1" applyFill="1" applyBorder="1" applyAlignment="1">
      <alignment horizontal="center" wrapText="1"/>
    </xf>
    <xf numFmtId="38" fontId="17" fillId="11" borderId="4" xfId="0" applyNumberFormat="1" applyFont="1" applyFill="1" applyBorder="1" applyAlignment="1">
      <alignment horizontal="center"/>
    </xf>
    <xf numFmtId="38" fontId="0" fillId="11" borderId="4" xfId="0" applyNumberFormat="1" applyFill="1" applyBorder="1"/>
    <xf numFmtId="38" fontId="35" fillId="14" borderId="4" xfId="0" applyNumberFormat="1" applyFont="1" applyFill="1" applyBorder="1"/>
    <xf numFmtId="6" fontId="0" fillId="0" borderId="0" xfId="0" applyNumberFormat="1"/>
    <xf numFmtId="166" fontId="0" fillId="0" borderId="0" xfId="3" applyNumberFormat="1" applyFont="1"/>
    <xf numFmtId="38" fontId="0" fillId="0" borderId="4" xfId="0" applyNumberFormat="1" applyBorder="1"/>
    <xf numFmtId="0" fontId="35" fillId="14" borderId="0" xfId="0" applyFont="1" applyFill="1" applyAlignment="1">
      <alignment horizontal="center" vertical="center"/>
    </xf>
    <xf numFmtId="6" fontId="35" fillId="14" borderId="4" xfId="0" applyNumberFormat="1" applyFont="1" applyFill="1" applyBorder="1" applyAlignment="1">
      <alignment horizontal="center"/>
    </xf>
    <xf numFmtId="38" fontId="23" fillId="0" borderId="4" xfId="0" applyNumberFormat="1" applyFont="1" applyBorder="1" applyAlignment="1">
      <alignment horizontal="center" wrapText="1"/>
    </xf>
    <xf numFmtId="38" fontId="17" fillId="0" borderId="4" xfId="0" applyNumberFormat="1" applyFont="1" applyBorder="1" applyAlignment="1">
      <alignment horizontal="center"/>
    </xf>
    <xf numFmtId="6" fontId="23" fillId="0" borderId="4" xfId="0" applyNumberFormat="1" applyFont="1" applyBorder="1" applyAlignment="1">
      <alignment horizontal="center" wrapText="1"/>
    </xf>
    <xf numFmtId="6" fontId="17" fillId="0" borderId="4" xfId="0" applyNumberFormat="1" applyFont="1" applyBorder="1" applyAlignment="1">
      <alignment horizontal="center"/>
    </xf>
    <xf numFmtId="0" fontId="35" fillId="0" borderId="4" xfId="0" applyFont="1" applyBorder="1"/>
    <xf numFmtId="0" fontId="0" fillId="16" borderId="0" xfId="0" applyFill="1"/>
    <xf numFmtId="0" fontId="0" fillId="16" borderId="0" xfId="0" applyFill="1" applyAlignment="1">
      <alignment wrapText="1"/>
    </xf>
    <xf numFmtId="0" fontId="13" fillId="12" borderId="3" xfId="0" applyFont="1" applyFill="1" applyBorder="1" applyAlignment="1">
      <alignment horizontal="left" vertical="center" wrapText="1" readingOrder="1"/>
    </xf>
    <xf numFmtId="0" fontId="23" fillId="0" borderId="0" xfId="0" applyFont="1"/>
    <xf numFmtId="0" fontId="0" fillId="19" borderId="0" xfId="0" applyFill="1"/>
    <xf numFmtId="6" fontId="0" fillId="10" borderId="4" xfId="0" applyNumberFormat="1" applyFill="1" applyBorder="1"/>
    <xf numFmtId="38" fontId="0" fillId="10" borderId="4" xfId="0" applyNumberFormat="1" applyFill="1" applyBorder="1"/>
    <xf numFmtId="38" fontId="0" fillId="10" borderId="4" xfId="0" applyNumberFormat="1" applyFill="1" applyBorder="1" applyAlignment="1">
      <alignment horizontal="center"/>
    </xf>
    <xf numFmtId="38" fontId="4" fillId="20" borderId="4" xfId="0" applyNumberFormat="1" applyFont="1" applyFill="1" applyBorder="1" applyAlignment="1">
      <alignment horizontal="center"/>
    </xf>
    <xf numFmtId="38" fontId="35" fillId="14" borderId="4" xfId="0" applyNumberFormat="1" applyFont="1" applyFill="1" applyBorder="1" applyAlignment="1">
      <alignment horizontal="center"/>
    </xf>
    <xf numFmtId="0" fontId="4" fillId="10" borderId="4" xfId="0" applyFont="1" applyFill="1" applyBorder="1" applyAlignment="1">
      <alignment horizontal="center"/>
    </xf>
    <xf numFmtId="38" fontId="0" fillId="0" borderId="0" xfId="0" applyNumberFormat="1" applyAlignment="1">
      <alignment horizontal="center"/>
    </xf>
    <xf numFmtId="164" fontId="0" fillId="16" borderId="4" xfId="0" applyNumberFormat="1" applyFill="1" applyBorder="1"/>
    <xf numFmtId="38" fontId="4" fillId="20" borderId="4" xfId="0" applyNumberFormat="1" applyFont="1" applyFill="1" applyBorder="1"/>
    <xf numFmtId="0" fontId="4" fillId="0" borderId="0" xfId="0" applyFont="1"/>
    <xf numFmtId="0" fontId="4" fillId="0" borderId="4" xfId="0" applyFont="1" applyBorder="1" applyAlignment="1">
      <alignment horizontal="center" vertical="center"/>
    </xf>
    <xf numFmtId="0" fontId="0" fillId="20" borderId="4" xfId="0" applyFill="1" applyBorder="1"/>
    <xf numFmtId="164" fontId="4" fillId="16" borderId="4" xfId="0" applyNumberFormat="1" applyFont="1" applyFill="1" applyBorder="1"/>
    <xf numFmtId="0" fontId="25" fillId="0" borderId="4" xfId="0" applyFont="1" applyBorder="1" applyAlignment="1">
      <alignment vertical="top" wrapText="1"/>
    </xf>
    <xf numFmtId="6" fontId="35" fillId="14" borderId="6" xfId="0" applyNumberFormat="1" applyFont="1" applyFill="1" applyBorder="1" applyAlignment="1">
      <alignment horizontal="center"/>
    </xf>
    <xf numFmtId="6" fontId="35" fillId="14" borderId="7" xfId="0" applyNumberFormat="1" applyFont="1" applyFill="1" applyBorder="1" applyAlignment="1">
      <alignment horizontal="center"/>
    </xf>
    <xf numFmtId="6" fontId="35" fillId="14" borderId="8" xfId="0" applyNumberFormat="1" applyFont="1" applyFill="1" applyBorder="1" applyAlignment="1">
      <alignment horizontal="center"/>
    </xf>
    <xf numFmtId="0" fontId="25" fillId="0" borderId="4" xfId="0" applyFont="1" applyBorder="1" applyAlignment="1">
      <alignment horizontal="left" vertical="top" wrapText="1"/>
    </xf>
    <xf numFmtId="38" fontId="4" fillId="0" borderId="4" xfId="0" applyNumberFormat="1" applyFont="1" applyBorder="1" applyAlignment="1">
      <alignment horizontal="center" vertical="center"/>
    </xf>
    <xf numFmtId="0" fontId="4" fillId="0" borderId="4" xfId="0" applyFont="1" applyBorder="1" applyAlignment="1">
      <alignment horizontal="center" vertical="center"/>
    </xf>
    <xf numFmtId="0" fontId="13" fillId="0" borderId="8" xfId="0" applyFont="1" applyBorder="1" applyAlignment="1">
      <alignment horizontal="left" vertical="center" wrapText="1" readingOrder="1"/>
    </xf>
    <xf numFmtId="9" fontId="13" fillId="0" borderId="8" xfId="0" applyNumberFormat="1" applyFont="1" applyBorder="1" applyAlignment="1">
      <alignment horizontal="left" vertical="center" wrapText="1" readingOrder="1"/>
    </xf>
    <xf numFmtId="0" fontId="13" fillId="2" borderId="8" xfId="0" applyFont="1" applyFill="1" applyBorder="1" applyAlignment="1">
      <alignment horizontal="left" vertical="center" wrapText="1" readingOrder="1"/>
    </xf>
    <xf numFmtId="0" fontId="4" fillId="16" borderId="8" xfId="0" applyFont="1" applyFill="1" applyBorder="1"/>
    <xf numFmtId="0" fontId="4" fillId="0" borderId="8" xfId="0" applyFont="1" applyBorder="1"/>
    <xf numFmtId="0" fontId="0" fillId="16" borderId="8" xfId="0" applyFill="1" applyBorder="1"/>
    <xf numFmtId="0" fontId="35" fillId="0" borderId="0" xfId="0" applyFont="1" applyBorder="1"/>
    <xf numFmtId="0" fontId="31" fillId="15" borderId="0" xfId="0" applyFont="1" applyFill="1"/>
    <xf numFmtId="0" fontId="31" fillId="15" borderId="4" xfId="0" applyFont="1" applyFill="1" applyBorder="1"/>
    <xf numFmtId="0" fontId="4" fillId="0" borderId="4" xfId="0" applyFont="1" applyBorder="1" applyAlignment="1">
      <alignment horizontal="left" vertical="top" wrapText="1"/>
    </xf>
    <xf numFmtId="0" fontId="23" fillId="0" borderId="0" xfId="0" applyFont="1" applyAlignment="1">
      <alignment horizontal="center" vertical="center"/>
    </xf>
    <xf numFmtId="0" fontId="39" fillId="0" borderId="0" xfId="0" applyFont="1" applyAlignment="1">
      <alignment horizontal="center" vertical="center"/>
    </xf>
    <xf numFmtId="9" fontId="13" fillId="2" borderId="2" xfId="0" applyNumberFormat="1" applyFont="1" applyFill="1" applyBorder="1" applyAlignment="1">
      <alignment horizontal="left" vertical="center" wrapText="1" readingOrder="1"/>
    </xf>
    <xf numFmtId="0" fontId="23" fillId="0" borderId="4" xfId="0" applyFont="1" applyBorder="1" applyAlignment="1">
      <alignment horizontal="center" vertical="center"/>
    </xf>
    <xf numFmtId="0" fontId="23" fillId="14" borderId="4" xfId="0" applyFont="1" applyFill="1" applyBorder="1" applyAlignment="1">
      <alignment horizontal="center" vertical="center"/>
    </xf>
    <xf numFmtId="0" fontId="4" fillId="0" borderId="4" xfId="0" applyFont="1" applyBorder="1" applyAlignment="1">
      <alignment horizontal="left" vertical="center"/>
    </xf>
    <xf numFmtId="0" fontId="4" fillId="16" borderId="8" xfId="0" applyFont="1" applyFill="1" applyBorder="1" applyAlignment="1">
      <alignment horizontal="left" vertical="center"/>
    </xf>
    <xf numFmtId="0" fontId="4" fillId="0" borderId="8" xfId="0" applyFont="1" applyBorder="1" applyAlignment="1">
      <alignment horizontal="left" vertical="center"/>
    </xf>
    <xf numFmtId="0" fontId="0" fillId="16" borderId="8" xfId="0" applyFill="1" applyBorder="1" applyAlignment="1">
      <alignment horizontal="left" vertical="center"/>
    </xf>
    <xf numFmtId="6" fontId="0" fillId="0" borderId="0" xfId="3" applyNumberFormat="1" applyFont="1"/>
    <xf numFmtId="0" fontId="27" fillId="0" borderId="0" xfId="0" applyFont="1" applyAlignment="1">
      <alignment horizontal="center"/>
    </xf>
    <xf numFmtId="9" fontId="0" fillId="10" borderId="4" xfId="1" applyFont="1" applyFill="1" applyBorder="1" applyAlignment="1">
      <alignment horizontal="center"/>
    </xf>
    <xf numFmtId="9" fontId="35" fillId="14" borderId="4" xfId="1" applyFont="1" applyFill="1" applyBorder="1" applyAlignment="1">
      <alignment horizontal="center"/>
    </xf>
    <xf numFmtId="0" fontId="23" fillId="10" borderId="4" xfId="0" applyFont="1" applyFill="1" applyBorder="1" applyAlignment="1">
      <alignment horizontal="right" wrapText="1"/>
    </xf>
    <xf numFmtId="0" fontId="5" fillId="10" borderId="4" xfId="0" applyFont="1" applyFill="1" applyBorder="1" applyAlignment="1">
      <alignment horizontal="right"/>
    </xf>
    <xf numFmtId="0" fontId="0" fillId="0" borderId="4" xfId="0" applyBorder="1" applyAlignment="1">
      <alignment wrapText="1"/>
    </xf>
    <xf numFmtId="0" fontId="0" fillId="9" borderId="4" xfId="0" applyFill="1" applyBorder="1" applyAlignment="1">
      <alignment horizontal="center" vertical="center"/>
    </xf>
    <xf numFmtId="0" fontId="38" fillId="0" borderId="4" xfId="0" applyFont="1" applyBorder="1" applyAlignment="1">
      <alignment vertical="top"/>
    </xf>
    <xf numFmtId="0" fontId="35" fillId="14" borderId="4" xfId="0" applyFont="1" applyFill="1" applyBorder="1"/>
    <xf numFmtId="0" fontId="35" fillId="9" borderId="4" xfId="0" applyFont="1" applyFill="1" applyBorder="1" applyAlignment="1">
      <alignment horizontal="center" vertical="center"/>
    </xf>
    <xf numFmtId="6" fontId="35" fillId="14" borderId="4" xfId="0" applyNumberFormat="1" applyFont="1" applyFill="1" applyBorder="1" applyAlignment="1"/>
    <xf numFmtId="0" fontId="13" fillId="0" borderId="13" xfId="0" applyFont="1" applyBorder="1" applyAlignment="1">
      <alignment horizontal="center" vertical="center" wrapText="1" readingOrder="1"/>
    </xf>
    <xf numFmtId="0" fontId="13" fillId="0" borderId="14" xfId="0" applyFont="1" applyBorder="1" applyAlignment="1">
      <alignment horizontal="center" vertical="center" wrapText="1" readingOrder="1"/>
    </xf>
    <xf numFmtId="0" fontId="13" fillId="0" borderId="13" xfId="0" applyFont="1" applyBorder="1" applyAlignment="1">
      <alignment horizontal="left" vertical="center" wrapText="1" readingOrder="1"/>
    </xf>
    <xf numFmtId="0" fontId="13" fillId="0" borderId="14" xfId="0" applyFont="1" applyBorder="1" applyAlignment="1">
      <alignment horizontal="left" vertical="center" wrapText="1" readingOrder="1"/>
    </xf>
    <xf numFmtId="0" fontId="4" fillId="16" borderId="4" xfId="0" applyFont="1" applyFill="1" applyBorder="1" applyAlignment="1">
      <alignment horizontal="left" vertical="center"/>
    </xf>
    <xf numFmtId="0" fontId="0" fillId="0" borderId="4" xfId="0" applyBorder="1" applyAlignment="1">
      <alignment horizontal="center" vertical="center"/>
    </xf>
    <xf numFmtId="0" fontId="4" fillId="0" borderId="14" xfId="0" applyFont="1" applyBorder="1" applyAlignment="1">
      <alignment horizontal="center" vertical="center"/>
    </xf>
    <xf numFmtId="0" fontId="18" fillId="2" borderId="15" xfId="0" applyFont="1" applyFill="1" applyBorder="1" applyAlignment="1">
      <alignment horizontal="center" wrapText="1"/>
    </xf>
    <xf numFmtId="0" fontId="18" fillId="2" borderId="15" xfId="0" applyFont="1" applyFill="1" applyBorder="1" applyAlignment="1">
      <alignment horizontal="left" wrapText="1"/>
    </xf>
    <xf numFmtId="0" fontId="32" fillId="0" borderId="4" xfId="0" applyFont="1" applyBorder="1" applyAlignment="1">
      <alignment horizontal="center" vertical="center"/>
    </xf>
    <xf numFmtId="0" fontId="19" fillId="0" borderId="16" xfId="0" applyFont="1" applyBorder="1"/>
    <xf numFmtId="0" fontId="19" fillId="0" borderId="16" xfId="0" applyFont="1" applyBorder="1" applyAlignment="1">
      <alignment wrapText="1"/>
    </xf>
    <xf numFmtId="0" fontId="10" fillId="0" borderId="4" xfId="0" applyFont="1" applyBorder="1" applyAlignment="1"/>
    <xf numFmtId="0" fontId="12" fillId="0" borderId="4" xfId="0" applyFont="1" applyBorder="1" applyAlignment="1"/>
    <xf numFmtId="0" fontId="11" fillId="0" borderId="3" xfId="0" applyFont="1" applyFill="1" applyBorder="1" applyAlignment="1">
      <alignment vertical="center"/>
    </xf>
    <xf numFmtId="0" fontId="11" fillId="0" borderId="1" xfId="0" applyFont="1" applyFill="1" applyBorder="1" applyAlignment="1">
      <alignment vertical="center" wrapText="1"/>
    </xf>
    <xf numFmtId="0" fontId="9" fillId="0" borderId="3" xfId="0" applyFont="1" applyFill="1" applyBorder="1" applyAlignment="1">
      <alignment vertical="center"/>
    </xf>
    <xf numFmtId="0" fontId="9" fillId="0" borderId="1" xfId="0" applyFont="1" applyFill="1" applyBorder="1" applyAlignment="1">
      <alignment vertical="center" wrapText="1"/>
    </xf>
    <xf numFmtId="0" fontId="2" fillId="0" borderId="1" xfId="0" applyFont="1" applyFill="1" applyBorder="1" applyAlignment="1">
      <alignment vertical="center" wrapText="1"/>
    </xf>
    <xf numFmtId="0" fontId="13" fillId="0" borderId="3" xfId="0" applyFont="1" applyFill="1" applyBorder="1" applyAlignment="1">
      <alignment horizontal="left" vertical="center" wrapText="1" readingOrder="1"/>
    </xf>
    <xf numFmtId="0" fontId="13" fillId="0" borderId="1" xfId="0" applyFont="1" applyFill="1" applyBorder="1" applyAlignment="1">
      <alignment horizontal="left" vertical="center" wrapText="1" readingOrder="1"/>
    </xf>
    <xf numFmtId="0" fontId="14" fillId="0" borderId="3" xfId="0" applyFont="1" applyFill="1" applyBorder="1" applyAlignment="1">
      <alignment horizontal="left" vertical="center" wrapText="1" readingOrder="1"/>
    </xf>
    <xf numFmtId="0" fontId="14" fillId="0" borderId="1" xfId="0" applyFont="1" applyFill="1" applyBorder="1" applyAlignment="1">
      <alignment horizontal="left" vertical="center" wrapText="1" readingOrder="1"/>
    </xf>
    <xf numFmtId="0" fontId="14" fillId="0" borderId="3" xfId="0" applyFont="1" applyFill="1" applyBorder="1" applyAlignment="1">
      <alignment vertical="center"/>
    </xf>
    <xf numFmtId="0" fontId="11" fillId="0" borderId="0" xfId="0" applyFont="1" applyFill="1"/>
    <xf numFmtId="0" fontId="0" fillId="0" borderId="0" xfId="0" applyFill="1"/>
    <xf numFmtId="0" fontId="11" fillId="0" borderId="0" xfId="0" applyFont="1" applyFill="1" applyAlignment="1">
      <alignment wrapText="1"/>
    </xf>
    <xf numFmtId="0" fontId="4" fillId="14" borderId="4" xfId="0" applyFont="1" applyFill="1" applyBorder="1" applyAlignment="1">
      <alignment horizontal="center" vertical="center"/>
    </xf>
    <xf numFmtId="0" fontId="19" fillId="2" borderId="15" xfId="0" applyFont="1" applyFill="1" applyBorder="1" applyAlignment="1">
      <alignment horizontal="left" wrapText="1"/>
    </xf>
    <xf numFmtId="0" fontId="18" fillId="0" borderId="16" xfId="0" applyFont="1" applyFill="1" applyBorder="1" applyAlignment="1">
      <alignment wrapText="1"/>
    </xf>
    <xf numFmtId="0" fontId="18" fillId="0" borderId="17" xfId="0" applyFont="1" applyFill="1" applyBorder="1" applyAlignment="1">
      <alignment wrapText="1"/>
    </xf>
    <xf numFmtId="0" fontId="10" fillId="0" borderId="4" xfId="0" applyFont="1" applyFill="1" applyBorder="1" applyAlignment="1"/>
    <xf numFmtId="0" fontId="12" fillId="0" borderId="4" xfId="0" applyFont="1" applyFill="1" applyBorder="1" applyAlignment="1"/>
    <xf numFmtId="0" fontId="0" fillId="0" borderId="0" xfId="0" applyAlignment="1"/>
    <xf numFmtId="165" fontId="0" fillId="0" borderId="4" xfId="0" applyNumberFormat="1" applyBorder="1"/>
    <xf numFmtId="3" fontId="0" fillId="0" borderId="4" xfId="0" applyNumberFormat="1" applyBorder="1"/>
    <xf numFmtId="0" fontId="0" fillId="19" borderId="4" xfId="0" applyFill="1" applyBorder="1"/>
    <xf numFmtId="165" fontId="0" fillId="19" borderId="4" xfId="0" applyNumberFormat="1" applyFill="1" applyBorder="1"/>
    <xf numFmtId="3" fontId="0" fillId="19" borderId="4" xfId="0" applyNumberFormat="1" applyFill="1" applyBorder="1"/>
    <xf numFmtId="165" fontId="0" fillId="5" borderId="4" xfId="0" applyNumberFormat="1" applyFill="1" applyBorder="1"/>
    <xf numFmtId="0" fontId="4" fillId="19" borderId="4" xfId="0" applyFont="1" applyFill="1" applyBorder="1"/>
    <xf numFmtId="3" fontId="0" fillId="0" borderId="4" xfId="0" applyNumberFormat="1" applyFill="1" applyBorder="1"/>
    <xf numFmtId="165" fontId="0" fillId="0" borderId="4" xfId="0" applyNumberFormat="1" applyFill="1" applyBorder="1"/>
    <xf numFmtId="0" fontId="35" fillId="14" borderId="4" xfId="0" applyFont="1" applyFill="1" applyBorder="1" applyAlignment="1"/>
    <xf numFmtId="165" fontId="35" fillId="14" borderId="4" xfId="0" applyNumberFormat="1" applyFont="1" applyFill="1" applyBorder="1"/>
    <xf numFmtId="0" fontId="32" fillId="0" borderId="4" xfId="0" applyFont="1" applyBorder="1" applyAlignment="1">
      <alignment horizontal="left" vertical="center"/>
    </xf>
    <xf numFmtId="0" fontId="4" fillId="0" borderId="4" xfId="0" applyFont="1" applyFill="1" applyBorder="1"/>
    <xf numFmtId="0" fontId="0" fillId="0" borderId="4" xfId="0" applyFill="1" applyBorder="1"/>
    <xf numFmtId="0" fontId="23" fillId="0" borderId="0" xfId="0" applyFont="1" applyAlignment="1">
      <alignment vertical="center"/>
    </xf>
    <xf numFmtId="0" fontId="23" fillId="0" borderId="4" xfId="0" applyFont="1" applyBorder="1" applyAlignment="1">
      <alignment vertical="center"/>
    </xf>
    <xf numFmtId="0" fontId="0" fillId="14" borderId="4" xfId="0" applyFill="1" applyBorder="1"/>
    <xf numFmtId="165" fontId="0" fillId="14" borderId="4" xfId="0" applyNumberFormat="1" applyFill="1" applyBorder="1"/>
    <xf numFmtId="3" fontId="0" fillId="14" borderId="4" xfId="0" applyNumberFormat="1" applyFill="1" applyBorder="1"/>
    <xf numFmtId="0" fontId="23" fillId="11"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4" fillId="19" borderId="4" xfId="0" applyFont="1" applyFill="1" applyBorder="1" applyAlignment="1">
      <alignment horizontal="center"/>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6699FF"/>
      <color rgb="FF99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ZELENKA Alan * ODOE" id="{98B6A0A1-D1DD-4DF6-8812-D1700E39111A}" userId="S::Alan.Zelenka@energy.oregon.gov::33cd12b0-1edf-4ea9-8fa4-e33d09e04b4f"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5" dT="2022-12-01T00:05:34.59" personId="{98B6A0A1-D1DD-4DF6-8812-D1700E39111A}" id="{7298DA57-8141-4DF8-9F9A-A6FB5DD3AD18}">
    <text>Assume same cost therefore $0 additional capital needed</text>
  </threadedComment>
  <threadedComment ref="I16" dT="2022-12-01T00:07:26.88" personId="{98B6A0A1-D1DD-4DF6-8812-D1700E39111A}" id="{7F686B80-07C7-43C8-BAEC-7A643AFE3F31}">
    <text>Cost = Savings = $0</text>
  </threadedComment>
  <threadedComment ref="F18" dT="2022-12-01T00:08:17.30" personId="{98B6A0A1-D1DD-4DF6-8812-D1700E39111A}" id="{04073FB5-FA54-4359-BF1D-016444780B56}">
    <text>Assume new equipment is the same cost = $0</text>
  </threadedComment>
  <threadedComment ref="F19" dT="2022-12-01T00:08:23.90" personId="{98B6A0A1-D1DD-4DF6-8812-D1700E39111A}" id="{9DA5DBF6-9A6F-42AD-84B3-8AD53237CC60}">
    <text>Assume new equipment is the same cost = $0</text>
  </threadedComment>
  <threadedComment ref="I28" dT="2022-12-14T17:38:33.52" personId="{98B6A0A1-D1DD-4DF6-8812-D1700E39111A}" id="{5C7B6324-BAB8-487D-88F2-DBFECC84CD37}">
    <text>From DEQ "Foodwaste GHG estimated by DEQ" spreadsheet</text>
  </threadedComment>
  <threadedComment ref="K28" dT="2022-12-14T17:39:00.89" personId="{98B6A0A1-D1DD-4DF6-8812-D1700E39111A}" id="{B1DDEDF3-89DF-4B93-B003-1B1E04AA319D}">
    <text>From DEQ "Foodwaste GHG estimated by DEQ" spreadsheet</text>
  </threadedComment>
  <threadedComment ref="L28" dT="2022-12-14T17:39:08.91" personId="{98B6A0A1-D1DD-4DF6-8812-D1700E39111A}" id="{9827011F-9947-414A-982A-3589064FF5A6}">
    <text>From DEQ "Foodwaste GHG estimated by DEQ" spreadsheet</text>
  </threadedComment>
</ThreadedComments>
</file>

<file path=xl/threadedComments/threadedComment2.xml><?xml version="1.0" encoding="utf-8"?>
<ThreadedComments xmlns="http://schemas.microsoft.com/office/spreadsheetml/2018/threadedcomments" xmlns:x="http://schemas.openxmlformats.org/spreadsheetml/2006/main">
  <threadedComment ref="F5" dT="2022-12-01T22:42:24.81" personId="{98B6A0A1-D1DD-4DF6-8812-D1700E39111A}" id="{85B4F616-969A-4692-90C0-20CBB06F51A8}">
    <text>Assume same cost therefore $0 additional capital needed</text>
  </threadedComment>
  <threadedComment ref="K26" dT="2022-12-14T17:39:00.89" personId="{98B6A0A1-D1DD-4DF6-8812-D1700E39111A}" id="{549BCC93-74F9-4706-A748-63ADD3296FA1}">
    <text>From DEQ "Foodwaste GHG estimated by DEQ" spreadsheet</text>
  </threadedComment>
  <threadedComment ref="L26" dT="2022-12-14T17:39:08.91" personId="{98B6A0A1-D1DD-4DF6-8812-D1700E39111A}" id="{60991E92-2DB2-445A-B5CB-0467ABC9021C}">
    <text>From DEQ "Foodwaste GHG estimated by DEQ" spreadsheet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regonmetro.gov/sites/default/files/2021/07/01/solid-waste-rates-factsheet-effective-07012021.pdf" TargetMode="External"/><Relationship Id="rId7" Type="http://schemas.microsoft.com/office/2017/10/relationships/threadedComment" Target="../threadedComments/threadedComment1.xml"/><Relationship Id="rId2" Type="http://schemas.openxmlformats.org/officeDocument/2006/relationships/hyperlink" Target="https://www.pembina.org/docs/event/netzeroforum-backgrounder-2016.pdf,%20Table%202based%20on%20above%20source%20and%20extrapolated%20to%20specific%20ranges" TargetMode="External"/><Relationship Id="rId1" Type="http://schemas.openxmlformats.org/officeDocument/2006/relationships/hyperlink" Target="https://www.cagbc.org/news-resources/research-and-reports/making-the-case-for-zero-carbon-building/,%20p.%2018note:%20more%20detailed%20extrapolations%20by%20region%20could%20be%20made%20in%20future%20if%20deemed%20necessaryOther%20was%20determined%20as%20being%20the%20mid%20point%20between%20highest%20and%20lowest%20category"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hyperlink" Target="https://edocs.puc.state.or.us/efdocs/HAC/um2178hac10454.pdf%20pg30%20minus%20P2G/Methanation%20and%20downscaled%20to%20the%20stage%20of%20Oregon%20by%20population" TargetMode="External"/><Relationship Id="rId7" Type="http://schemas.openxmlformats.org/officeDocument/2006/relationships/comments" Target="../comments2.xml"/><Relationship Id="rId2" Type="http://schemas.openxmlformats.org/officeDocument/2006/relationships/hyperlink" Target="https://www.pembina.org/docs/event/netzeroforum-backgrounder-2016.pdf,%20Table%202based%20on%20above%20source%20and%20extrapolated%20to%20specific%20ranges" TargetMode="External"/><Relationship Id="rId1" Type="http://schemas.openxmlformats.org/officeDocument/2006/relationships/hyperlink" Target="https://www.cagbc.org/news-resources/research-and-reports/making-the-case-for-zero-carbon-building/,%20p.%2018note:%20more%20detailed%20extrapolations%20by%20region%20could%20be%20made%20in%20future%20if%20deemed%20necessaryOther%20was%20determined%20as%20being%20the%20mid%20point%20between%20highest%20and%20lowest%20category"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oregonmetro.gov/sites/default/files/2021/07/01/solid-waste-rates-factsheet-effective-07012021.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44F3F-78D1-445C-B7FB-D77A2CC83829}">
  <dimension ref="A1:E36"/>
  <sheetViews>
    <sheetView zoomScale="80" zoomScaleNormal="80" workbookViewId="0"/>
  </sheetViews>
  <sheetFormatPr defaultRowHeight="14.25"/>
  <cols>
    <col min="1" max="1" width="9" style="47"/>
    <col min="2" max="2" width="45.625" customWidth="1"/>
    <col min="3" max="3" width="4.375" customWidth="1"/>
    <col min="4" max="4" width="9" style="47"/>
    <col min="5" max="5" width="45.625" customWidth="1"/>
  </cols>
  <sheetData>
    <row r="1" spans="1:5" ht="20.25">
      <c r="B1" s="48" t="s">
        <v>207</v>
      </c>
      <c r="C1" s="163"/>
    </row>
    <row r="2" spans="1:5" ht="18.75">
      <c r="A2" s="43" t="s">
        <v>206</v>
      </c>
      <c r="B2" s="164" t="s">
        <v>233</v>
      </c>
      <c r="C2" s="163"/>
      <c r="D2" s="43" t="s">
        <v>206</v>
      </c>
      <c r="E2" s="165" t="s">
        <v>192</v>
      </c>
    </row>
    <row r="3" spans="1:5">
      <c r="A3" s="44">
        <v>1</v>
      </c>
      <c r="B3" s="157" t="s">
        <v>208</v>
      </c>
      <c r="C3" s="163"/>
      <c r="D3" s="44">
        <v>1</v>
      </c>
      <c r="E3" s="50" t="s">
        <v>208</v>
      </c>
    </row>
    <row r="4" spans="1:5">
      <c r="A4" s="44">
        <v>2</v>
      </c>
      <c r="B4" s="157" t="s">
        <v>209</v>
      </c>
      <c r="C4" s="163"/>
      <c r="D4" s="44">
        <v>2</v>
      </c>
      <c r="E4" s="50" t="s">
        <v>209</v>
      </c>
    </row>
    <row r="5" spans="1:5">
      <c r="A5" s="44">
        <v>3</v>
      </c>
      <c r="B5" s="158" t="s">
        <v>390</v>
      </c>
      <c r="C5" s="163"/>
      <c r="D5" s="44">
        <v>3</v>
      </c>
      <c r="E5" s="52" t="s">
        <v>390</v>
      </c>
    </row>
    <row r="6" spans="1:5">
      <c r="A6" s="44">
        <v>4</v>
      </c>
      <c r="B6" s="158" t="s">
        <v>413</v>
      </c>
      <c r="C6" s="163"/>
      <c r="D6" s="44">
        <v>4</v>
      </c>
      <c r="E6" s="52" t="s">
        <v>391</v>
      </c>
    </row>
    <row r="7" spans="1:5">
      <c r="A7" s="44">
        <v>5</v>
      </c>
      <c r="B7" s="157" t="s">
        <v>395</v>
      </c>
      <c r="C7" s="163"/>
      <c r="D7" s="44">
        <v>5</v>
      </c>
      <c r="E7" s="50" t="s">
        <v>395</v>
      </c>
    </row>
    <row r="8" spans="1:5">
      <c r="A8" s="44">
        <v>6</v>
      </c>
      <c r="B8" s="157" t="s">
        <v>394</v>
      </c>
      <c r="C8" s="163"/>
      <c r="D8" s="44">
        <v>6</v>
      </c>
      <c r="E8" s="50" t="s">
        <v>394</v>
      </c>
    </row>
    <row r="9" spans="1:5">
      <c r="A9" s="44">
        <v>7</v>
      </c>
      <c r="B9" s="157" t="s">
        <v>392</v>
      </c>
      <c r="C9" s="163"/>
      <c r="D9" s="44">
        <v>7</v>
      </c>
      <c r="E9" s="50" t="s">
        <v>211</v>
      </c>
    </row>
    <row r="10" spans="1:5">
      <c r="A10" s="44">
        <v>8</v>
      </c>
      <c r="B10" s="157" t="s">
        <v>393</v>
      </c>
      <c r="C10" s="163"/>
      <c r="D10" s="44">
        <v>8</v>
      </c>
      <c r="E10" s="50" t="s">
        <v>393</v>
      </c>
    </row>
    <row r="11" spans="1:5">
      <c r="A11" s="44">
        <v>9</v>
      </c>
      <c r="B11" s="159" t="s">
        <v>402</v>
      </c>
      <c r="C11" s="163"/>
      <c r="D11" s="44">
        <v>9</v>
      </c>
      <c r="E11" s="53" t="s">
        <v>408</v>
      </c>
    </row>
    <row r="12" spans="1:5" ht="14.25" customHeight="1">
      <c r="A12" s="44">
        <v>10</v>
      </c>
      <c r="B12" s="159" t="s">
        <v>403</v>
      </c>
      <c r="C12" s="163"/>
      <c r="D12" s="44">
        <v>10</v>
      </c>
      <c r="E12" s="53" t="s">
        <v>409</v>
      </c>
    </row>
    <row r="13" spans="1:5">
      <c r="A13" s="44">
        <v>11</v>
      </c>
      <c r="B13" s="159" t="s">
        <v>404</v>
      </c>
      <c r="C13" s="163"/>
      <c r="D13" s="44">
        <v>11</v>
      </c>
      <c r="E13" s="53" t="s">
        <v>410</v>
      </c>
    </row>
    <row r="14" spans="1:5">
      <c r="A14" s="44">
        <v>12</v>
      </c>
      <c r="B14" s="159" t="s">
        <v>405</v>
      </c>
      <c r="C14" s="163"/>
      <c r="D14" s="44">
        <v>12</v>
      </c>
      <c r="E14" s="53" t="s">
        <v>411</v>
      </c>
    </row>
    <row r="15" spans="1:5">
      <c r="A15" s="44">
        <v>13</v>
      </c>
      <c r="B15" s="160" t="s">
        <v>407</v>
      </c>
      <c r="C15" s="163"/>
      <c r="D15" s="44"/>
      <c r="E15" s="46"/>
    </row>
    <row r="16" spans="1:5">
      <c r="A16" s="44">
        <v>14</v>
      </c>
      <c r="B16" s="160" t="s">
        <v>406</v>
      </c>
      <c r="C16" s="163"/>
      <c r="D16" s="44"/>
      <c r="E16" s="46"/>
    </row>
    <row r="17" spans="1:5">
      <c r="A17" s="44">
        <v>15</v>
      </c>
      <c r="B17" s="161" t="s">
        <v>414</v>
      </c>
      <c r="C17" s="163"/>
      <c r="D17" s="45">
        <f>+D14+1</f>
        <v>13</v>
      </c>
      <c r="E17" s="46" t="s">
        <v>416</v>
      </c>
    </row>
    <row r="18" spans="1:5">
      <c r="A18" s="44">
        <v>16</v>
      </c>
      <c r="B18" s="161" t="s">
        <v>105</v>
      </c>
      <c r="C18" s="163"/>
      <c r="D18" s="45">
        <f>+D17+1</f>
        <v>14</v>
      </c>
      <c r="E18" s="46" t="s">
        <v>215</v>
      </c>
    </row>
    <row r="19" spans="1:5">
      <c r="A19" s="44">
        <v>17</v>
      </c>
      <c r="B19" s="161" t="s">
        <v>415</v>
      </c>
      <c r="C19" s="163"/>
      <c r="D19" s="45">
        <f t="shared" ref="D19:D29" si="0">+D18+1</f>
        <v>15</v>
      </c>
      <c r="E19" s="46" t="s">
        <v>415</v>
      </c>
    </row>
    <row r="20" spans="1:5">
      <c r="A20" s="44">
        <v>18</v>
      </c>
      <c r="B20" s="161" t="s">
        <v>218</v>
      </c>
      <c r="C20" s="163"/>
      <c r="D20" s="45">
        <f t="shared" si="0"/>
        <v>16</v>
      </c>
      <c r="E20" s="46" t="s">
        <v>387</v>
      </c>
    </row>
    <row r="21" spans="1:5">
      <c r="A21" s="44">
        <v>19</v>
      </c>
      <c r="B21" s="161" t="s">
        <v>219</v>
      </c>
      <c r="C21" s="163"/>
      <c r="D21" s="45">
        <f t="shared" si="0"/>
        <v>17</v>
      </c>
      <c r="E21" s="46" t="s">
        <v>219</v>
      </c>
    </row>
    <row r="22" spans="1:5">
      <c r="A22" s="44">
        <v>20</v>
      </c>
      <c r="B22" s="161" t="s">
        <v>220</v>
      </c>
      <c r="C22" s="163"/>
      <c r="D22" s="45">
        <f t="shared" si="0"/>
        <v>18</v>
      </c>
      <c r="E22" s="46" t="s">
        <v>388</v>
      </c>
    </row>
    <row r="23" spans="1:5">
      <c r="A23" s="44">
        <v>21</v>
      </c>
      <c r="B23" s="161" t="s">
        <v>221</v>
      </c>
      <c r="C23" s="163"/>
      <c r="D23" s="45">
        <f t="shared" si="0"/>
        <v>19</v>
      </c>
      <c r="E23" s="46" t="s">
        <v>221</v>
      </c>
    </row>
    <row r="24" spans="1:5">
      <c r="A24" s="44">
        <v>22</v>
      </c>
      <c r="B24" s="161" t="s">
        <v>222</v>
      </c>
      <c r="C24" s="163"/>
      <c r="D24" s="45">
        <f t="shared" si="0"/>
        <v>20</v>
      </c>
      <c r="E24" s="46" t="s">
        <v>389</v>
      </c>
    </row>
    <row r="25" spans="1:5">
      <c r="A25" s="44">
        <v>23</v>
      </c>
      <c r="B25" s="161" t="s">
        <v>50</v>
      </c>
      <c r="C25" s="163"/>
      <c r="D25" s="45">
        <f t="shared" si="0"/>
        <v>21</v>
      </c>
      <c r="E25" s="46" t="s">
        <v>50</v>
      </c>
    </row>
    <row r="26" spans="1:5">
      <c r="A26" s="44">
        <v>24</v>
      </c>
      <c r="B26" s="162" t="s">
        <v>224</v>
      </c>
      <c r="C26" s="163"/>
      <c r="D26" s="45">
        <f t="shared" si="0"/>
        <v>22</v>
      </c>
      <c r="E26" s="54" t="s">
        <v>232</v>
      </c>
    </row>
    <row r="27" spans="1:5">
      <c r="A27" s="44">
        <v>25</v>
      </c>
      <c r="B27" s="162" t="s">
        <v>225</v>
      </c>
      <c r="C27" s="163"/>
      <c r="D27" s="45">
        <f t="shared" si="0"/>
        <v>23</v>
      </c>
      <c r="E27" s="54" t="s">
        <v>226</v>
      </c>
    </row>
    <row r="28" spans="1:5">
      <c r="A28" s="44">
        <v>26</v>
      </c>
      <c r="B28" s="160" t="s">
        <v>385</v>
      </c>
      <c r="C28" s="163"/>
      <c r="D28" s="45">
        <f t="shared" si="0"/>
        <v>24</v>
      </c>
      <c r="E28" s="54" t="s">
        <v>228</v>
      </c>
    </row>
    <row r="29" spans="1:5">
      <c r="A29" s="44">
        <v>27</v>
      </c>
      <c r="B29" s="160" t="s">
        <v>229</v>
      </c>
      <c r="C29" s="163"/>
      <c r="D29" s="45">
        <f t="shared" si="0"/>
        <v>25</v>
      </c>
      <c r="E29" s="54" t="s">
        <v>230</v>
      </c>
    </row>
    <row r="30" spans="1:5">
      <c r="B30">
        <f>COUNTA(B3:B29)</f>
        <v>27</v>
      </c>
      <c r="C30" s="163"/>
      <c r="D30" s="47">
        <f>COUNTA(B26:E29)+2</f>
        <v>14</v>
      </c>
      <c r="E30">
        <f>COUNTA(E3:E29)</f>
        <v>25</v>
      </c>
    </row>
    <row r="31" spans="1:5">
      <c r="C31" s="163"/>
      <c r="D31" s="47">
        <f>+B30+4</f>
        <v>31</v>
      </c>
    </row>
    <row r="32" spans="1:5" ht="15">
      <c r="B32" s="135" t="s">
        <v>440</v>
      </c>
      <c r="C32" s="163"/>
      <c r="E32" s="135" t="s">
        <v>440</v>
      </c>
    </row>
    <row r="33" spans="2:5">
      <c r="B33" s="54" t="s">
        <v>386</v>
      </c>
      <c r="C33" s="163"/>
      <c r="E33" s="54" t="s">
        <v>95</v>
      </c>
    </row>
    <row r="34" spans="2:5">
      <c r="B34" s="131" t="s">
        <v>216</v>
      </c>
      <c r="C34" s="163"/>
      <c r="E34" s="131" t="s">
        <v>216</v>
      </c>
    </row>
    <row r="35" spans="2:5">
      <c r="B35" s="131" t="s">
        <v>412</v>
      </c>
      <c r="C35" s="163"/>
      <c r="E35" s="131" t="s">
        <v>412</v>
      </c>
    </row>
    <row r="36" spans="2:5">
      <c r="B36">
        <f>COUNTA(B33:B35)</f>
        <v>3</v>
      </c>
      <c r="D36"/>
      <c r="E36">
        <f t="shared" ref="E36" si="1">COUNTA(E33:E35)</f>
        <v>3</v>
      </c>
    </row>
  </sheetData>
  <phoneticPr fontId="2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F05C2-862F-4890-9C3C-2F8E82BA6AD0}">
  <dimension ref="A1:J41"/>
  <sheetViews>
    <sheetView zoomScale="60" zoomScaleNormal="60" workbookViewId="0"/>
  </sheetViews>
  <sheetFormatPr defaultRowHeight="14.25"/>
  <cols>
    <col min="1" max="1" width="36.875" customWidth="1"/>
    <col min="2" max="2" width="36.75" customWidth="1"/>
    <col min="3" max="3" width="24.625" customWidth="1"/>
    <col min="4" max="4" width="45.625" customWidth="1"/>
    <col min="6" max="6" width="36.625" customWidth="1"/>
    <col min="7" max="7" width="36.25" customWidth="1"/>
    <col min="8" max="8" width="24.625" customWidth="1"/>
    <col min="9" max="9" width="45.625" customWidth="1"/>
  </cols>
  <sheetData>
    <row r="1" spans="1:10" ht="23.25">
      <c r="A1" s="55" t="s">
        <v>434</v>
      </c>
    </row>
    <row r="3" spans="1:10" ht="18.75">
      <c r="B3" s="49" t="s">
        <v>233</v>
      </c>
      <c r="G3" s="49" t="s">
        <v>192</v>
      </c>
    </row>
    <row r="4" spans="1:10" ht="16.5" thickBot="1">
      <c r="A4" s="106" t="s">
        <v>237</v>
      </c>
      <c r="B4" s="56" t="s">
        <v>101</v>
      </c>
      <c r="C4" s="57" t="s">
        <v>2</v>
      </c>
      <c r="D4" s="58" t="s">
        <v>119</v>
      </c>
      <c r="E4" s="106"/>
      <c r="F4" s="106"/>
      <c r="G4" s="56" t="s">
        <v>101</v>
      </c>
      <c r="H4" s="10" t="s">
        <v>2</v>
      </c>
      <c r="I4" s="11" t="s">
        <v>119</v>
      </c>
    </row>
    <row r="5" spans="1:10" ht="15" thickBot="1">
      <c r="A5" s="59" t="s">
        <v>208</v>
      </c>
      <c r="B5" s="60" t="s">
        <v>84</v>
      </c>
      <c r="C5" s="61" t="s">
        <v>3</v>
      </c>
      <c r="D5" s="62" t="s">
        <v>4</v>
      </c>
      <c r="G5" s="63" t="s">
        <v>84</v>
      </c>
      <c r="H5" s="6" t="s">
        <v>3</v>
      </c>
      <c r="I5" s="6" t="s">
        <v>4</v>
      </c>
    </row>
    <row r="6" spans="1:10" ht="15" thickBot="1">
      <c r="A6" s="59" t="s">
        <v>209</v>
      </c>
      <c r="B6" s="60" t="s">
        <v>85</v>
      </c>
      <c r="C6" s="61" t="s">
        <v>3</v>
      </c>
      <c r="D6" s="62" t="s">
        <v>5</v>
      </c>
      <c r="G6" s="63" t="s">
        <v>85</v>
      </c>
      <c r="H6" s="6" t="s">
        <v>3</v>
      </c>
      <c r="I6" s="6" t="s">
        <v>5</v>
      </c>
    </row>
    <row r="7" spans="1:10" ht="29.25" thickBot="1">
      <c r="A7" s="64" t="s">
        <v>390</v>
      </c>
      <c r="B7" s="65" t="s">
        <v>120</v>
      </c>
      <c r="C7" s="61" t="s">
        <v>3</v>
      </c>
      <c r="D7" s="62" t="s">
        <v>6</v>
      </c>
      <c r="G7" s="65" t="s">
        <v>120</v>
      </c>
      <c r="H7" s="6" t="s">
        <v>3</v>
      </c>
      <c r="I7" s="6" t="s">
        <v>6</v>
      </c>
    </row>
    <row r="8" spans="1:10" ht="29.25" thickBot="1">
      <c r="A8" s="64" t="s">
        <v>391</v>
      </c>
      <c r="B8" s="65" t="s">
        <v>120</v>
      </c>
      <c r="C8" s="61" t="s">
        <v>103</v>
      </c>
      <c r="D8" s="62" t="s">
        <v>7</v>
      </c>
      <c r="G8" s="65" t="s">
        <v>441</v>
      </c>
      <c r="H8" s="6" t="s">
        <v>103</v>
      </c>
      <c r="I8" s="6" t="s">
        <v>7</v>
      </c>
    </row>
    <row r="9" spans="1:10" ht="44.25" thickBot="1">
      <c r="A9" s="68" t="s">
        <v>394</v>
      </c>
      <c r="B9" s="69" t="s">
        <v>99</v>
      </c>
      <c r="C9" s="61" t="s">
        <v>8</v>
      </c>
      <c r="D9" s="62" t="s">
        <v>122</v>
      </c>
      <c r="F9" s="70" t="s">
        <v>210</v>
      </c>
      <c r="G9" s="69" t="s">
        <v>99</v>
      </c>
      <c r="H9" s="6" t="s">
        <v>8</v>
      </c>
      <c r="I9" s="71" t="s">
        <v>123</v>
      </c>
      <c r="J9" s="66"/>
    </row>
    <row r="10" spans="1:10" ht="42.75">
      <c r="A10" s="68" t="s">
        <v>395</v>
      </c>
      <c r="B10" s="69" t="s">
        <v>99</v>
      </c>
      <c r="C10" s="61" t="s">
        <v>103</v>
      </c>
      <c r="D10" s="62" t="s">
        <v>9</v>
      </c>
      <c r="F10" s="72"/>
      <c r="G10" s="69" t="s">
        <v>99</v>
      </c>
      <c r="H10" s="6" t="s">
        <v>103</v>
      </c>
      <c r="I10" s="71" t="s">
        <v>10</v>
      </c>
      <c r="J10" s="72">
        <v>-1</v>
      </c>
    </row>
    <row r="11" spans="1:10" ht="43.5" thickBot="1">
      <c r="A11" s="67"/>
      <c r="B11" s="69" t="s">
        <v>99</v>
      </c>
      <c r="C11" s="61" t="s">
        <v>103</v>
      </c>
      <c r="D11" s="62" t="s">
        <v>11</v>
      </c>
      <c r="E11">
        <v>-1</v>
      </c>
      <c r="F11" s="67"/>
      <c r="G11" s="69" t="s">
        <v>99</v>
      </c>
      <c r="H11" s="6" t="s">
        <v>103</v>
      </c>
      <c r="I11" s="71" t="s">
        <v>12</v>
      </c>
      <c r="J11" s="67">
        <v>-1</v>
      </c>
    </row>
    <row r="12" spans="1:10" ht="43.5" thickBot="1">
      <c r="A12" s="73" t="s">
        <v>392</v>
      </c>
      <c r="B12" s="60" t="s">
        <v>86</v>
      </c>
      <c r="C12" s="61" t="s">
        <v>3</v>
      </c>
      <c r="D12" s="62" t="s">
        <v>13</v>
      </c>
      <c r="G12" s="60" t="s">
        <v>86</v>
      </c>
      <c r="H12" s="6" t="s">
        <v>3</v>
      </c>
      <c r="I12" s="6" t="s">
        <v>13</v>
      </c>
    </row>
    <row r="13" spans="1:10" ht="43.5" thickBot="1">
      <c r="A13" s="73" t="s">
        <v>393</v>
      </c>
      <c r="B13" s="60" t="s">
        <v>86</v>
      </c>
      <c r="C13" s="61" t="s">
        <v>103</v>
      </c>
      <c r="D13" s="62" t="s">
        <v>13</v>
      </c>
      <c r="G13" s="60" t="s">
        <v>86</v>
      </c>
      <c r="H13" s="6" t="s">
        <v>103</v>
      </c>
      <c r="I13" s="6" t="s">
        <v>13</v>
      </c>
    </row>
    <row r="14" spans="1:10" ht="29.25">
      <c r="A14" s="53" t="s">
        <v>402</v>
      </c>
      <c r="B14" s="69" t="s">
        <v>70</v>
      </c>
      <c r="C14" s="3" t="s">
        <v>8</v>
      </c>
      <c r="D14" s="12" t="s">
        <v>14</v>
      </c>
      <c r="F14" s="70" t="s">
        <v>212</v>
      </c>
      <c r="G14" s="69" t="s">
        <v>70</v>
      </c>
      <c r="H14" s="6" t="s">
        <v>8</v>
      </c>
      <c r="I14" s="71" t="s">
        <v>15</v>
      </c>
      <c r="J14" s="66"/>
    </row>
    <row r="15" spans="1:10" ht="29.25">
      <c r="A15" s="53" t="s">
        <v>403</v>
      </c>
      <c r="B15" s="69" t="s">
        <v>70</v>
      </c>
      <c r="C15" s="3" t="s">
        <v>8</v>
      </c>
      <c r="D15" s="12" t="s">
        <v>16</v>
      </c>
      <c r="F15" s="72"/>
      <c r="G15" s="69" t="s">
        <v>70</v>
      </c>
      <c r="H15" s="6" t="s">
        <v>8</v>
      </c>
      <c r="I15" s="71" t="s">
        <v>17</v>
      </c>
      <c r="J15" s="72">
        <v>-1</v>
      </c>
    </row>
    <row r="16" spans="1:10" ht="29.25">
      <c r="A16" s="53" t="s">
        <v>404</v>
      </c>
      <c r="B16" s="69" t="s">
        <v>70</v>
      </c>
      <c r="C16" s="61" t="s">
        <v>103</v>
      </c>
      <c r="D16" s="12" t="s">
        <v>18</v>
      </c>
      <c r="F16" s="72"/>
      <c r="G16" s="69" t="s">
        <v>70</v>
      </c>
      <c r="H16" s="6" t="s">
        <v>103</v>
      </c>
      <c r="I16" s="71" t="s">
        <v>19</v>
      </c>
      <c r="J16" s="72">
        <v>-1</v>
      </c>
    </row>
    <row r="17" spans="1:10" ht="30" thickBot="1">
      <c r="A17" s="53" t="s">
        <v>405</v>
      </c>
      <c r="B17" s="69" t="s">
        <v>87</v>
      </c>
      <c r="C17" s="61" t="s">
        <v>103</v>
      </c>
      <c r="D17" s="12" t="s">
        <v>20</v>
      </c>
      <c r="F17" s="67"/>
      <c r="G17" s="69" t="s">
        <v>87</v>
      </c>
      <c r="H17" s="6" t="s">
        <v>103</v>
      </c>
      <c r="I17" s="71" t="s">
        <v>21</v>
      </c>
      <c r="J17" s="67">
        <v>-1</v>
      </c>
    </row>
    <row r="18" spans="1:10" ht="45">
      <c r="A18" s="46" t="s">
        <v>407</v>
      </c>
      <c r="B18" s="74" t="s">
        <v>98</v>
      </c>
      <c r="C18" s="5" t="s">
        <v>8</v>
      </c>
      <c r="D18" s="13" t="s">
        <v>22</v>
      </c>
    </row>
    <row r="19" spans="1:10" ht="45.75" thickBot="1">
      <c r="A19" s="46" t="s">
        <v>406</v>
      </c>
      <c r="B19" s="74" t="s">
        <v>98</v>
      </c>
      <c r="C19" s="29" t="s">
        <v>103</v>
      </c>
      <c r="D19" s="13" t="s">
        <v>23</v>
      </c>
    </row>
    <row r="20" spans="1:10" ht="43.5" thickBot="1">
      <c r="A20" s="75" t="s">
        <v>213</v>
      </c>
      <c r="B20" s="60" t="s">
        <v>71</v>
      </c>
      <c r="C20" s="3" t="s">
        <v>24</v>
      </c>
      <c r="D20" s="12" t="s">
        <v>25</v>
      </c>
      <c r="F20" s="8"/>
      <c r="G20" s="63" t="s">
        <v>71</v>
      </c>
      <c r="H20" s="6" t="s">
        <v>24</v>
      </c>
      <c r="I20" s="6" t="s">
        <v>25</v>
      </c>
    </row>
    <row r="21" spans="1:10" ht="29.25" thickBot="1">
      <c r="A21" s="76" t="s">
        <v>72</v>
      </c>
      <c r="B21" s="69" t="s">
        <v>72</v>
      </c>
      <c r="C21" s="3" t="s">
        <v>26</v>
      </c>
      <c r="D21" s="12" t="s">
        <v>27</v>
      </c>
      <c r="E21">
        <v>-1</v>
      </c>
      <c r="F21" s="77" t="s">
        <v>214</v>
      </c>
      <c r="G21" s="78" t="s">
        <v>117</v>
      </c>
      <c r="H21" s="6" t="s">
        <v>28</v>
      </c>
      <c r="I21" s="6" t="s">
        <v>29</v>
      </c>
    </row>
    <row r="22" spans="1:10" ht="30" thickBot="1">
      <c r="A22" s="75" t="s">
        <v>105</v>
      </c>
      <c r="B22" s="69" t="s">
        <v>105</v>
      </c>
      <c r="C22" s="3" t="s">
        <v>30</v>
      </c>
      <c r="D22" s="12" t="s">
        <v>31</v>
      </c>
      <c r="F22" s="75" t="s">
        <v>215</v>
      </c>
      <c r="G22" s="69" t="s">
        <v>105</v>
      </c>
      <c r="H22" s="6" t="s">
        <v>30</v>
      </c>
      <c r="I22" s="6" t="s">
        <v>32</v>
      </c>
    </row>
    <row r="23" spans="1:10" ht="43.5" thickBot="1">
      <c r="A23" s="76" t="s">
        <v>216</v>
      </c>
      <c r="B23" s="60" t="s">
        <v>88</v>
      </c>
      <c r="C23" s="3" t="s">
        <v>33</v>
      </c>
      <c r="D23" s="12" t="s">
        <v>34</v>
      </c>
      <c r="E23">
        <v>-1</v>
      </c>
      <c r="G23" s="134" t="s">
        <v>125</v>
      </c>
      <c r="H23" s="6" t="s">
        <v>33</v>
      </c>
      <c r="I23" s="6" t="s">
        <v>124</v>
      </c>
    </row>
    <row r="24" spans="1:10" ht="43.5" thickBot="1">
      <c r="A24" s="75" t="s">
        <v>217</v>
      </c>
      <c r="B24" s="60" t="s">
        <v>73</v>
      </c>
      <c r="C24" s="3" t="s">
        <v>121</v>
      </c>
      <c r="D24" s="12" t="s">
        <v>36</v>
      </c>
      <c r="G24" s="63" t="s">
        <v>73</v>
      </c>
      <c r="H24" s="6" t="s">
        <v>121</v>
      </c>
      <c r="I24" s="6" t="s">
        <v>36</v>
      </c>
    </row>
    <row r="25" spans="1:10" ht="45" thickBot="1">
      <c r="A25" s="133" t="s">
        <v>74</v>
      </c>
      <c r="B25" s="78" t="s">
        <v>74</v>
      </c>
      <c r="C25" s="3" t="s">
        <v>37</v>
      </c>
      <c r="D25" s="12" t="s">
        <v>38</v>
      </c>
      <c r="E25" s="79">
        <v>-1</v>
      </c>
      <c r="G25" s="78" t="s">
        <v>116</v>
      </c>
      <c r="H25" s="6" t="s">
        <v>37</v>
      </c>
      <c r="I25" s="71" t="s">
        <v>39</v>
      </c>
      <c r="J25" s="79">
        <v>-1</v>
      </c>
    </row>
    <row r="26" spans="1:10" ht="57.75" thickBot="1">
      <c r="A26" s="75" t="s">
        <v>218</v>
      </c>
      <c r="B26" s="60" t="s">
        <v>75</v>
      </c>
      <c r="C26" s="3" t="s">
        <v>35</v>
      </c>
      <c r="D26" s="12" t="s">
        <v>40</v>
      </c>
      <c r="G26" s="63" t="s">
        <v>75</v>
      </c>
      <c r="H26" s="6" t="s">
        <v>35</v>
      </c>
      <c r="I26" s="6" t="s">
        <v>40</v>
      </c>
    </row>
    <row r="27" spans="1:10" ht="29.25" thickBot="1">
      <c r="A27" s="75" t="s">
        <v>219</v>
      </c>
      <c r="B27" s="60" t="s">
        <v>89</v>
      </c>
      <c r="C27" s="3" t="s">
        <v>41</v>
      </c>
      <c r="D27" s="12" t="s">
        <v>42</v>
      </c>
      <c r="G27" s="63" t="s">
        <v>89</v>
      </c>
      <c r="H27" s="6" t="s">
        <v>41</v>
      </c>
      <c r="I27" s="6" t="s">
        <v>42</v>
      </c>
    </row>
    <row r="28" spans="1:10" ht="29.25" thickBot="1">
      <c r="A28" s="75" t="s">
        <v>220</v>
      </c>
      <c r="B28" s="60" t="s">
        <v>90</v>
      </c>
      <c r="C28" s="3" t="s">
        <v>43</v>
      </c>
      <c r="D28" s="12" t="s">
        <v>44</v>
      </c>
      <c r="G28" s="63" t="s">
        <v>90</v>
      </c>
      <c r="H28" s="6" t="s">
        <v>43</v>
      </c>
      <c r="I28" s="6" t="s">
        <v>44</v>
      </c>
    </row>
    <row r="29" spans="1:10" ht="57.75" thickBot="1">
      <c r="A29" s="75" t="s">
        <v>221</v>
      </c>
      <c r="B29" s="60" t="s">
        <v>77</v>
      </c>
      <c r="C29" s="3" t="s">
        <v>45</v>
      </c>
      <c r="D29" s="12" t="s">
        <v>76</v>
      </c>
      <c r="G29" s="63" t="s">
        <v>77</v>
      </c>
      <c r="H29" s="6" t="s">
        <v>45</v>
      </c>
      <c r="I29" s="6" t="s">
        <v>76</v>
      </c>
    </row>
    <row r="30" spans="1:10" ht="57.75" thickBot="1">
      <c r="A30" s="75" t="s">
        <v>222</v>
      </c>
      <c r="B30" s="60" t="s">
        <v>78</v>
      </c>
      <c r="C30" s="3" t="s">
        <v>46</v>
      </c>
      <c r="D30" s="12" t="s">
        <v>47</v>
      </c>
      <c r="G30" s="63" t="s">
        <v>78</v>
      </c>
      <c r="H30" s="6" t="s">
        <v>46</v>
      </c>
      <c r="I30" s="6" t="s">
        <v>47</v>
      </c>
    </row>
    <row r="31" spans="1:10" ht="29.25" thickBot="1">
      <c r="A31" s="132" t="s">
        <v>79</v>
      </c>
      <c r="B31" s="80" t="s">
        <v>79</v>
      </c>
      <c r="C31" s="3" t="s">
        <v>48</v>
      </c>
      <c r="D31" s="12" t="s">
        <v>49</v>
      </c>
      <c r="E31">
        <v>-1</v>
      </c>
      <c r="G31" s="85" t="s">
        <v>79</v>
      </c>
      <c r="H31" s="6" t="s">
        <v>48</v>
      </c>
      <c r="I31" s="6" t="s">
        <v>49</v>
      </c>
    </row>
    <row r="32" spans="1:10" ht="29.25" thickBot="1">
      <c r="A32" s="79" t="s">
        <v>223</v>
      </c>
      <c r="B32" s="60" t="s">
        <v>100</v>
      </c>
      <c r="C32" s="3" t="s">
        <v>50</v>
      </c>
      <c r="D32" s="12" t="s">
        <v>51</v>
      </c>
      <c r="G32" s="63" t="s">
        <v>100</v>
      </c>
      <c r="H32" s="6" t="s">
        <v>50</v>
      </c>
      <c r="I32" s="6" t="s">
        <v>51</v>
      </c>
    </row>
    <row r="33" spans="1:10" ht="33.75" customHeight="1" thickBot="1">
      <c r="A33" s="132" t="s">
        <v>80</v>
      </c>
      <c r="B33" s="80" t="s">
        <v>80</v>
      </c>
      <c r="C33" s="3" t="s">
        <v>52</v>
      </c>
      <c r="D33" s="12" t="s">
        <v>53</v>
      </c>
      <c r="E33">
        <v>-1</v>
      </c>
      <c r="G33" s="85" t="s">
        <v>80</v>
      </c>
      <c r="H33" s="6" t="s">
        <v>52</v>
      </c>
      <c r="I33" s="6" t="s">
        <v>53</v>
      </c>
    </row>
    <row r="34" spans="1:10" ht="45.75" thickBot="1">
      <c r="A34" s="79" t="s">
        <v>224</v>
      </c>
      <c r="B34" s="74" t="s">
        <v>91</v>
      </c>
      <c r="C34" s="5" t="s">
        <v>54</v>
      </c>
      <c r="D34" s="13" t="s">
        <v>55</v>
      </c>
      <c r="F34" s="81"/>
      <c r="G34" s="98" t="s">
        <v>82</v>
      </c>
      <c r="H34" s="7" t="s">
        <v>62</v>
      </c>
      <c r="I34" s="82" t="s">
        <v>63</v>
      </c>
      <c r="J34" s="79">
        <v>-1</v>
      </c>
    </row>
    <row r="35" spans="1:10" ht="30.75" thickBot="1">
      <c r="A35" s="79" t="s">
        <v>225</v>
      </c>
      <c r="B35" s="74" t="s">
        <v>92</v>
      </c>
      <c r="C35" s="5" t="s">
        <v>54</v>
      </c>
      <c r="D35" s="13" t="s">
        <v>56</v>
      </c>
      <c r="G35" s="98" t="s">
        <v>96</v>
      </c>
      <c r="H35" s="7" t="s">
        <v>64</v>
      </c>
      <c r="I35" s="82" t="s">
        <v>65</v>
      </c>
      <c r="J35" s="75" t="s">
        <v>234</v>
      </c>
    </row>
    <row r="36" spans="1:10" ht="60.75" thickBot="1">
      <c r="A36" s="75" t="s">
        <v>227</v>
      </c>
      <c r="B36" s="74" t="s">
        <v>93</v>
      </c>
      <c r="C36" s="5" t="s">
        <v>57</v>
      </c>
      <c r="D36" s="13" t="s">
        <v>58</v>
      </c>
      <c r="G36" s="98" t="s">
        <v>81</v>
      </c>
      <c r="H36" s="7" t="s">
        <v>62</v>
      </c>
      <c r="I36" s="7" t="s">
        <v>66</v>
      </c>
    </row>
    <row r="37" spans="1:10" ht="45.75" thickBot="1">
      <c r="A37" s="75" t="s">
        <v>229</v>
      </c>
      <c r="B37" s="74" t="s">
        <v>97</v>
      </c>
      <c r="C37" s="5" t="s">
        <v>57</v>
      </c>
      <c r="D37" s="13" t="s">
        <v>59</v>
      </c>
      <c r="F37" s="75" t="s">
        <v>230</v>
      </c>
      <c r="G37" s="74" t="s">
        <v>94</v>
      </c>
      <c r="H37" s="7" t="s">
        <v>62</v>
      </c>
      <c r="I37" s="7" t="s">
        <v>67</v>
      </c>
    </row>
    <row r="38" spans="1:10" ht="30.75" thickBot="1">
      <c r="A38" s="76" t="s">
        <v>231</v>
      </c>
      <c r="B38" s="83" t="s">
        <v>83</v>
      </c>
      <c r="C38" s="5" t="s">
        <v>60</v>
      </c>
      <c r="D38" s="13" t="s">
        <v>61</v>
      </c>
      <c r="E38" s="79">
        <v>-1</v>
      </c>
      <c r="G38" s="83" t="s">
        <v>95</v>
      </c>
      <c r="H38" s="7" t="s">
        <v>68</v>
      </c>
      <c r="I38" s="7" t="s">
        <v>69</v>
      </c>
    </row>
    <row r="39" spans="1:10">
      <c r="B39">
        <f>COUNTA(B5:B38)</f>
        <v>34</v>
      </c>
      <c r="E39">
        <f>SUM(E4:E38)</f>
        <v>-7</v>
      </c>
      <c r="G39">
        <v>15</v>
      </c>
      <c r="J39">
        <f>SUM(J3:J38)</f>
        <v>-7</v>
      </c>
    </row>
    <row r="40" spans="1:10">
      <c r="E40" s="84">
        <f>+E39+B39</f>
        <v>27</v>
      </c>
      <c r="F40" s="84"/>
      <c r="J40" s="84">
        <f>+J39+G39</f>
        <v>8</v>
      </c>
    </row>
    <row r="41" spans="1:10">
      <c r="G41">
        <f>+G39+B39</f>
        <v>49</v>
      </c>
      <c r="J41" s="84">
        <f>+J40+E40</f>
        <v>35</v>
      </c>
    </row>
  </sheetData>
  <phoneticPr fontId="2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C992"/>
  <sheetViews>
    <sheetView tabSelected="1" zoomScale="80" zoomScaleNormal="80" workbookViewId="0">
      <pane ySplit="4" topLeftCell="A5" activePane="bottomLeft" state="frozen"/>
      <selection pane="bottomLeft" activeCell="B1" sqref="B1"/>
    </sheetView>
  </sheetViews>
  <sheetFormatPr defaultColWidth="12.625" defaultRowHeight="15" customHeight="1"/>
  <cols>
    <col min="1" max="1" width="5.875" style="167" customWidth="1"/>
    <col min="2" max="2" width="37.875" customWidth="1"/>
    <col min="3" max="3" width="36.75" customWidth="1"/>
    <col min="4" max="4" width="24.625" customWidth="1"/>
    <col min="5" max="5" width="45.625" customWidth="1"/>
    <col min="6" max="6" width="18.5" customWidth="1"/>
    <col min="7" max="7" width="18.375" customWidth="1"/>
    <col min="8" max="8" width="17.625" customWidth="1"/>
    <col min="9" max="9" width="18" customWidth="1"/>
    <col min="10" max="10" width="16.75" customWidth="1"/>
    <col min="11" max="11" width="14.375" customWidth="1"/>
    <col min="12" max="12" width="12.625" customWidth="1"/>
    <col min="13" max="13" width="15.125" customWidth="1"/>
    <col min="14" max="14" width="17.25" customWidth="1"/>
    <col min="15" max="15" width="17.25" style="47" customWidth="1"/>
    <col min="16" max="21" width="14.875" customWidth="1"/>
    <col min="22" max="22" width="14.875" style="47" customWidth="1"/>
    <col min="23" max="23" width="76" customWidth="1"/>
    <col min="24" max="24" width="84.5" customWidth="1"/>
    <col min="25" max="25" width="19" customWidth="1"/>
    <col min="26" max="26" width="8.625" customWidth="1"/>
    <col min="27" max="28" width="16.75" bestFit="1" customWidth="1"/>
    <col min="29" max="29" width="16.375" bestFit="1" customWidth="1"/>
    <col min="30" max="34" width="8.625" customWidth="1"/>
  </cols>
  <sheetData>
    <row r="1" spans="1:29" ht="23.25">
      <c r="B1" s="1" t="s">
        <v>465</v>
      </c>
      <c r="E1" s="2"/>
      <c r="I1" s="122"/>
      <c r="J1" s="122"/>
      <c r="L1" s="42"/>
    </row>
    <row r="2" spans="1:29" ht="15.75">
      <c r="B2" s="9" t="s">
        <v>104</v>
      </c>
      <c r="E2" s="2"/>
      <c r="F2" s="122">
        <f>SUM(F5:F32)</f>
        <v>197053900000</v>
      </c>
      <c r="G2" s="122">
        <f t="shared" ref="G2:I2" si="0">SUM(G5:G32)</f>
        <v>-295691800000</v>
      </c>
      <c r="H2" s="122">
        <f t="shared" si="0"/>
        <v>-44657000000</v>
      </c>
      <c r="I2" s="122">
        <f t="shared" si="0"/>
        <v>-143319510000</v>
      </c>
      <c r="J2" s="122"/>
      <c r="K2" s="123">
        <f>SUM(K5:K32)</f>
        <v>145377000</v>
      </c>
      <c r="L2" s="123"/>
      <c r="M2" s="123">
        <f t="shared" ref="L2:O2" si="1">SUM(M5:M32)</f>
        <v>5668094000</v>
      </c>
      <c r="N2" s="176">
        <f t="shared" si="1"/>
        <v>65210105000</v>
      </c>
      <c r="O2" s="123">
        <f t="shared" si="1"/>
        <v>358341</v>
      </c>
      <c r="P2" s="33" t="s">
        <v>193</v>
      </c>
      <c r="Q2" s="33"/>
      <c r="R2" s="33"/>
      <c r="S2" s="33"/>
      <c r="T2" s="33"/>
      <c r="U2" s="33"/>
      <c r="V2" s="177"/>
    </row>
    <row r="3" spans="1:29" ht="76.5">
      <c r="A3" s="170"/>
      <c r="B3" s="197" t="s">
        <v>0</v>
      </c>
      <c r="C3" s="51"/>
      <c r="D3" s="219"/>
      <c r="E3" s="220"/>
      <c r="F3" s="15" t="s">
        <v>106</v>
      </c>
      <c r="G3" s="15" t="s">
        <v>107</v>
      </c>
      <c r="H3" s="15" t="s">
        <v>108</v>
      </c>
      <c r="I3" s="16" t="s">
        <v>236</v>
      </c>
      <c r="J3" s="16" t="s">
        <v>247</v>
      </c>
      <c r="K3" s="101" t="s">
        <v>109</v>
      </c>
      <c r="L3" s="104" t="s">
        <v>110</v>
      </c>
      <c r="M3" s="34" t="s">
        <v>190</v>
      </c>
      <c r="N3" s="34" t="s">
        <v>442</v>
      </c>
      <c r="O3" s="34" t="s">
        <v>424</v>
      </c>
      <c r="P3" s="34" t="s">
        <v>204</v>
      </c>
      <c r="Q3" s="127" t="s">
        <v>189</v>
      </c>
      <c r="R3" s="180" t="s">
        <v>199</v>
      </c>
      <c r="S3" s="180" t="s">
        <v>200</v>
      </c>
      <c r="T3" s="180" t="s">
        <v>201</v>
      </c>
      <c r="U3" s="180" t="s">
        <v>202</v>
      </c>
      <c r="V3" s="34" t="s">
        <v>195</v>
      </c>
      <c r="W3" s="15" t="s">
        <v>127</v>
      </c>
      <c r="X3" s="15" t="s">
        <v>128</v>
      </c>
      <c r="Y3" s="15" t="s">
        <v>187</v>
      </c>
    </row>
    <row r="4" spans="1:29" s="8" customFormat="1" ht="18">
      <c r="A4" s="195" t="s">
        <v>206</v>
      </c>
      <c r="B4" s="196" t="s">
        <v>436</v>
      </c>
      <c r="C4" s="196" t="s">
        <v>101</v>
      </c>
      <c r="D4" s="217" t="s">
        <v>2</v>
      </c>
      <c r="E4" s="218" t="s">
        <v>119</v>
      </c>
      <c r="F4" s="14" t="s">
        <v>111</v>
      </c>
      <c r="G4" s="14" t="s">
        <v>111</v>
      </c>
      <c r="H4" s="14" t="s">
        <v>111</v>
      </c>
      <c r="I4" s="17" t="s">
        <v>111</v>
      </c>
      <c r="J4" s="17" t="s">
        <v>111</v>
      </c>
      <c r="K4" s="102" t="s">
        <v>113</v>
      </c>
      <c r="L4" s="105" t="s">
        <v>114</v>
      </c>
      <c r="M4" s="36" t="s">
        <v>191</v>
      </c>
      <c r="N4" s="36" t="s">
        <v>111</v>
      </c>
      <c r="O4" s="142" t="s">
        <v>206</v>
      </c>
      <c r="P4" s="35" t="s">
        <v>194</v>
      </c>
      <c r="Q4" s="128"/>
      <c r="R4" s="181" t="s">
        <v>203</v>
      </c>
      <c r="S4" s="181" t="s">
        <v>203</v>
      </c>
      <c r="T4" s="181" t="s">
        <v>203</v>
      </c>
      <c r="U4" s="181" t="s">
        <v>203</v>
      </c>
      <c r="V4" s="35"/>
      <c r="W4" s="182"/>
      <c r="X4" s="182"/>
      <c r="Y4" s="182"/>
    </row>
    <row r="5" spans="1:29" ht="77.25" customHeight="1">
      <c r="A5" s="170">
        <v>1</v>
      </c>
      <c r="B5" s="157" t="s">
        <v>208</v>
      </c>
      <c r="C5" s="69" t="s">
        <v>84</v>
      </c>
      <c r="D5" s="202" t="s">
        <v>3</v>
      </c>
      <c r="E5" s="203" t="s">
        <v>4</v>
      </c>
      <c r="F5" s="111">
        <v>0</v>
      </c>
      <c r="G5" s="111">
        <v>-3600000000</v>
      </c>
      <c r="H5" s="111">
        <v>-14400000000</v>
      </c>
      <c r="I5" s="112">
        <f>SUM(F5:H5)</f>
        <v>-18000000000</v>
      </c>
      <c r="J5" s="112">
        <f>ROUND('Elect NPV&amp;MAC'!E5,-5)</f>
        <v>-7320900000</v>
      </c>
      <c r="K5" s="103">
        <f>+'Elect NPV&amp;MAC'!F5*1000</f>
        <v>1718000</v>
      </c>
      <c r="L5" s="113">
        <f>+'Elect NPV&amp;MAC'!G5</f>
        <v>-4261.3020407450522</v>
      </c>
      <c r="M5" s="37">
        <v>57000000</v>
      </c>
      <c r="N5" s="137">
        <v>1400000000</v>
      </c>
      <c r="O5" s="139">
        <v>0</v>
      </c>
      <c r="P5" s="39">
        <v>0.16159999999999999</v>
      </c>
      <c r="Q5" s="124">
        <v>-153000</v>
      </c>
      <c r="R5" s="41">
        <v>-1452</v>
      </c>
      <c r="S5" s="41">
        <v>-445</v>
      </c>
      <c r="T5" s="41">
        <v>-5112</v>
      </c>
      <c r="U5" s="41">
        <v>-24220</v>
      </c>
      <c r="V5" s="178" t="s">
        <v>196</v>
      </c>
      <c r="W5" s="154" t="s">
        <v>129</v>
      </c>
      <c r="X5" s="154" t="s">
        <v>130</v>
      </c>
      <c r="Y5" s="51"/>
      <c r="Z5" s="26"/>
      <c r="AA5" s="25"/>
      <c r="AB5" s="25"/>
      <c r="AC5" s="25"/>
    </row>
    <row r="6" spans="1:29" ht="117" customHeight="1">
      <c r="A6" s="170">
        <v>2</v>
      </c>
      <c r="B6" s="157" t="s">
        <v>209</v>
      </c>
      <c r="C6" s="69" t="s">
        <v>85</v>
      </c>
      <c r="D6" s="202" t="s">
        <v>3</v>
      </c>
      <c r="E6" s="203" t="s">
        <v>5</v>
      </c>
      <c r="F6" s="111">
        <v>-27500000000</v>
      </c>
      <c r="G6" s="111">
        <v>-2800000000</v>
      </c>
      <c r="H6" s="111">
        <v>-9000000000</v>
      </c>
      <c r="I6" s="112">
        <f t="shared" ref="I6:I32" si="2">SUM(F6:H6)</f>
        <v>-39300000000</v>
      </c>
      <c r="J6" s="112">
        <f>ROUND('Elect NPV&amp;MAC'!E6,-5)</f>
        <v>-20906500000</v>
      </c>
      <c r="K6" s="103">
        <f>+'Elect NPV&amp;MAC'!F6*1000</f>
        <v>1315000</v>
      </c>
      <c r="L6" s="113">
        <f>+'Elect NPV&amp;MAC'!G6</f>
        <v>-15898.511733079848</v>
      </c>
      <c r="M6" s="37">
        <v>43000000</v>
      </c>
      <c r="N6" s="137">
        <v>675000000</v>
      </c>
      <c r="O6" s="139">
        <v>-149677</v>
      </c>
      <c r="P6" s="39">
        <v>0.16159999999999999</v>
      </c>
      <c r="Q6" s="124">
        <v>-112000</v>
      </c>
      <c r="R6" s="41">
        <v>-967</v>
      </c>
      <c r="S6" s="41">
        <v>-258</v>
      </c>
      <c r="T6" s="41">
        <v>-2414</v>
      </c>
      <c r="U6" s="41">
        <v>-11372</v>
      </c>
      <c r="V6" s="178" t="s">
        <v>196</v>
      </c>
      <c r="W6" s="154"/>
      <c r="X6" s="154"/>
      <c r="Y6" s="51"/>
      <c r="Z6" s="26"/>
      <c r="AA6" s="24"/>
      <c r="AB6" s="24"/>
      <c r="AC6" s="24"/>
    </row>
    <row r="7" spans="1:29" ht="65.25" customHeight="1">
      <c r="A7" s="170">
        <v>3</v>
      </c>
      <c r="B7" s="158" t="s">
        <v>390</v>
      </c>
      <c r="C7" s="169" t="s">
        <v>417</v>
      </c>
      <c r="D7" s="202" t="s">
        <v>3</v>
      </c>
      <c r="E7" s="203" t="s">
        <v>6</v>
      </c>
      <c r="F7" s="111">
        <v>7900000000</v>
      </c>
      <c r="G7" s="111">
        <v>-13500000000</v>
      </c>
      <c r="H7" s="111">
        <v>300000000</v>
      </c>
      <c r="I7" s="112">
        <f t="shared" si="2"/>
        <v>-5300000000</v>
      </c>
      <c r="J7" s="112">
        <f>ROUND('Elect NPV&amp;MAC'!E7,-5)</f>
        <v>-499300000</v>
      </c>
      <c r="K7" s="103">
        <f>+'Elect NPV&amp;MAC'!F7*1000</f>
        <v>8044000</v>
      </c>
      <c r="L7" s="113">
        <f>+'Elect NPV&amp;MAC'!G7</f>
        <v>-62.072545499751371</v>
      </c>
      <c r="M7" s="37">
        <v>230000000</v>
      </c>
      <c r="N7" s="137">
        <v>2200000000</v>
      </c>
      <c r="O7" s="139">
        <v>38162</v>
      </c>
      <c r="P7" s="39">
        <v>0.16159999999999999</v>
      </c>
      <c r="Q7" s="124">
        <v>-677000</v>
      </c>
      <c r="R7" s="41">
        <v>-5629</v>
      </c>
      <c r="S7" s="41">
        <v>-1925</v>
      </c>
      <c r="T7" s="41">
        <v>-7790</v>
      </c>
      <c r="U7" s="41">
        <v>-36109</v>
      </c>
      <c r="V7" s="178" t="s">
        <v>197</v>
      </c>
      <c r="W7" s="150" t="s">
        <v>443</v>
      </c>
      <c r="X7" s="31" t="s">
        <v>131</v>
      </c>
      <c r="Y7" s="51"/>
      <c r="Z7" s="26"/>
      <c r="AA7" s="25"/>
      <c r="AB7" s="25"/>
      <c r="AC7" s="25"/>
    </row>
    <row r="8" spans="1:29" ht="85.5" customHeight="1">
      <c r="A8" s="170">
        <v>4</v>
      </c>
      <c r="B8" s="158" t="s">
        <v>413</v>
      </c>
      <c r="C8" s="169" t="s">
        <v>418</v>
      </c>
      <c r="D8" s="204" t="s">
        <v>103</v>
      </c>
      <c r="E8" s="203" t="s">
        <v>7</v>
      </c>
      <c r="F8" s="111">
        <v>9600000000</v>
      </c>
      <c r="G8" s="111">
        <v>-8230000000</v>
      </c>
      <c r="H8" s="111">
        <v>-710000000</v>
      </c>
      <c r="I8" s="112">
        <f t="shared" si="2"/>
        <v>660000000</v>
      </c>
      <c r="J8" s="112">
        <f>ROUND('Elect NPV&amp;MAC'!E8,-5)</f>
        <v>2353100000</v>
      </c>
      <c r="K8" s="103">
        <f>+'Elect NPV&amp;MAC'!F8*1000</f>
        <v>11751000</v>
      </c>
      <c r="L8" s="113">
        <f>+'Elect NPV&amp;MAC'!G8</f>
        <v>200.24897021530083</v>
      </c>
      <c r="M8" s="37">
        <v>458000000</v>
      </c>
      <c r="N8" s="137">
        <v>441000000</v>
      </c>
      <c r="O8" s="139">
        <v>52821</v>
      </c>
      <c r="P8" s="39">
        <v>0</v>
      </c>
      <c r="Q8" s="124">
        <v>-786000</v>
      </c>
      <c r="R8" s="41">
        <v>-8197</v>
      </c>
      <c r="S8" s="41">
        <v>-511</v>
      </c>
      <c r="T8" s="41">
        <v>-1575</v>
      </c>
      <c r="U8" s="41">
        <v>-379</v>
      </c>
      <c r="V8" s="178" t="s">
        <v>197</v>
      </c>
      <c r="W8" s="150"/>
      <c r="X8" s="31" t="s">
        <v>132</v>
      </c>
      <c r="Y8" s="51"/>
      <c r="Z8" s="26"/>
      <c r="AA8" s="25"/>
      <c r="AB8" s="25"/>
      <c r="AC8" s="25"/>
    </row>
    <row r="9" spans="1:29" ht="96" customHeight="1">
      <c r="A9" s="170">
        <v>5</v>
      </c>
      <c r="B9" s="157" t="s">
        <v>395</v>
      </c>
      <c r="C9" s="69" t="s">
        <v>422</v>
      </c>
      <c r="D9" s="202" t="s">
        <v>8</v>
      </c>
      <c r="E9" s="205" t="s">
        <v>122</v>
      </c>
      <c r="F9" s="111">
        <v>7600000000</v>
      </c>
      <c r="G9" s="111">
        <v>-8600000000</v>
      </c>
      <c r="H9" s="111">
        <v>-100000000</v>
      </c>
      <c r="I9" s="112">
        <f t="shared" si="2"/>
        <v>-1100000000</v>
      </c>
      <c r="J9" s="112">
        <f>ROUND('Elect NPV&amp;MAC'!E9,-5)</f>
        <v>194000000</v>
      </c>
      <c r="K9" s="103">
        <f>+'Elect NPV&amp;MAC'!F9*1000</f>
        <v>10182000</v>
      </c>
      <c r="L9" s="113">
        <f>+'Elect NPV&amp;MAC'!G9</f>
        <v>19.05145855431153</v>
      </c>
      <c r="M9" s="37">
        <v>226000000</v>
      </c>
      <c r="N9" s="137">
        <v>9013000000</v>
      </c>
      <c r="O9" s="139">
        <v>34906</v>
      </c>
      <c r="P9" s="39">
        <v>0.12740000000000001</v>
      </c>
      <c r="Q9" s="124">
        <v>-863000</v>
      </c>
      <c r="R9" s="41">
        <v>-9300</v>
      </c>
      <c r="S9" s="41">
        <v>-3133</v>
      </c>
      <c r="T9" s="41">
        <v>-32093</v>
      </c>
      <c r="U9" s="41">
        <v>-152017</v>
      </c>
      <c r="V9" s="178" t="s">
        <v>198</v>
      </c>
      <c r="W9" s="150" t="s">
        <v>444</v>
      </c>
      <c r="X9" s="150" t="s">
        <v>134</v>
      </c>
      <c r="Y9" s="51"/>
      <c r="Z9" s="26"/>
      <c r="AA9" s="25"/>
      <c r="AB9" s="25"/>
      <c r="AC9" s="25"/>
    </row>
    <row r="10" spans="1:29" ht="28.5">
      <c r="A10" s="170" t="s">
        <v>420</v>
      </c>
      <c r="B10" s="190" t="s">
        <v>394</v>
      </c>
      <c r="C10" s="69" t="s">
        <v>423</v>
      </c>
      <c r="D10" s="204" t="s">
        <v>103</v>
      </c>
      <c r="E10" s="203" t="s">
        <v>9</v>
      </c>
      <c r="F10" s="111">
        <v>60000000</v>
      </c>
      <c r="G10" s="111">
        <v>400000000</v>
      </c>
      <c r="H10" s="111">
        <v>-500000000</v>
      </c>
      <c r="I10" s="112">
        <f t="shared" si="2"/>
        <v>-40000000</v>
      </c>
      <c r="J10" s="112">
        <f>ROUND('Elect NPV&amp;MAC'!E10,-5)</f>
        <v>33600000</v>
      </c>
      <c r="K10" s="103">
        <f>+'Elect NPV&amp;MAC'!F10*1000</f>
        <v>3988000</v>
      </c>
      <c r="L10" s="113">
        <f>+'Elect NPV&amp;MAC'!G10</f>
        <v>8.4134172517552663</v>
      </c>
      <c r="M10" s="37">
        <v>58000000</v>
      </c>
      <c r="N10" s="137">
        <v>559000000</v>
      </c>
      <c r="O10" s="139">
        <v>286</v>
      </c>
      <c r="P10" s="39">
        <v>0</v>
      </c>
      <c r="Q10" s="124">
        <v>-364000</v>
      </c>
      <c r="R10" s="41">
        <v>-6803</v>
      </c>
      <c r="S10" s="41">
        <v>-1234</v>
      </c>
      <c r="T10" s="41">
        <v>-1997</v>
      </c>
      <c r="U10" s="41">
        <v>-313</v>
      </c>
      <c r="V10" s="178" t="s">
        <v>196</v>
      </c>
      <c r="W10" s="150"/>
      <c r="X10" s="150"/>
      <c r="Y10" s="51"/>
      <c r="Z10" s="26"/>
      <c r="AA10" s="25"/>
      <c r="AB10" s="25"/>
      <c r="AC10" s="25"/>
    </row>
    <row r="11" spans="1:29" ht="29.25">
      <c r="A11" s="170" t="s">
        <v>421</v>
      </c>
      <c r="B11" s="191"/>
      <c r="C11" s="69" t="s">
        <v>423</v>
      </c>
      <c r="D11" s="204" t="s">
        <v>103</v>
      </c>
      <c r="E11" s="206" t="s">
        <v>419</v>
      </c>
      <c r="F11" s="111">
        <v>160000000</v>
      </c>
      <c r="G11" s="111">
        <v>200000000</v>
      </c>
      <c r="H11" s="111">
        <v>-10000000</v>
      </c>
      <c r="I11" s="112">
        <f t="shared" si="2"/>
        <v>350000000</v>
      </c>
      <c r="J11" s="112">
        <f>ROUND('Elect NPV&amp;MAC'!E11,-5)</f>
        <v>175500000</v>
      </c>
      <c r="K11" s="103">
        <f>+'Elect NPV&amp;MAC'!F11*1000</f>
        <v>378000</v>
      </c>
      <c r="L11" s="113">
        <f>+'Elect NPV&amp;MAC'!G11</f>
        <v>464.31816402116402</v>
      </c>
      <c r="M11" s="37">
        <v>2000000</v>
      </c>
      <c r="N11" s="137">
        <v>3530000</v>
      </c>
      <c r="O11" s="139">
        <v>743</v>
      </c>
      <c r="P11" s="39">
        <v>0</v>
      </c>
      <c r="Q11" s="124">
        <v>-38000</v>
      </c>
      <c r="R11" s="41">
        <v>-310</v>
      </c>
      <c r="S11" s="41">
        <v>-29</v>
      </c>
      <c r="T11" s="41">
        <v>-13</v>
      </c>
      <c r="U11" s="41">
        <v>-18</v>
      </c>
      <c r="V11" s="178" t="s">
        <v>196</v>
      </c>
      <c r="W11" s="150"/>
      <c r="X11" s="150"/>
      <c r="Y11" s="51"/>
      <c r="Z11" s="26"/>
      <c r="AA11" s="25"/>
      <c r="AB11" s="25"/>
      <c r="AC11" s="25"/>
    </row>
    <row r="12" spans="1:29" ht="74.25" customHeight="1">
      <c r="A12" s="170">
        <v>7</v>
      </c>
      <c r="B12" s="157" t="s">
        <v>392</v>
      </c>
      <c r="C12" s="69" t="s">
        <v>400</v>
      </c>
      <c r="D12" s="202" t="s">
        <v>3</v>
      </c>
      <c r="E12" s="203" t="s">
        <v>13</v>
      </c>
      <c r="F12" s="111">
        <v>50900000000</v>
      </c>
      <c r="G12" s="111">
        <v>-62800000000</v>
      </c>
      <c r="H12" s="111">
        <v>700000000</v>
      </c>
      <c r="I12" s="112">
        <f t="shared" si="2"/>
        <v>-11200000000</v>
      </c>
      <c r="J12" s="112">
        <f>ROUND('Elect NPV&amp;MAC'!E13,-5)</f>
        <v>14265700000</v>
      </c>
      <c r="K12" s="103">
        <f>+'Elect NPV&amp;MAC'!F13*1000</f>
        <v>16610000</v>
      </c>
      <c r="L12" s="113">
        <f>+'Elect NPV&amp;MAC'!G13</f>
        <v>858.86028934376884</v>
      </c>
      <c r="M12" s="37">
        <v>1110000000</v>
      </c>
      <c r="N12" s="137">
        <v>23000000000</v>
      </c>
      <c r="O12" s="139">
        <v>168902</v>
      </c>
      <c r="P12" s="39">
        <v>9.1300000000000006E-2</v>
      </c>
      <c r="Q12" s="124">
        <v>-714000</v>
      </c>
      <c r="R12" s="41">
        <v>-19651</v>
      </c>
      <c r="S12" s="41">
        <v>-8099</v>
      </c>
      <c r="T12" s="41">
        <v>-82913</v>
      </c>
      <c r="U12" s="41">
        <v>-393761</v>
      </c>
      <c r="V12" s="178" t="s">
        <v>198</v>
      </c>
      <c r="W12" s="150" t="s">
        <v>135</v>
      </c>
      <c r="X12" s="150" t="s">
        <v>133</v>
      </c>
      <c r="Y12" s="183" t="s">
        <v>188</v>
      </c>
      <c r="Z12" s="26"/>
      <c r="AA12" s="25"/>
      <c r="AB12" s="25"/>
      <c r="AC12" s="25"/>
    </row>
    <row r="13" spans="1:29" ht="68.25" customHeight="1">
      <c r="A13" s="170">
        <v>8</v>
      </c>
      <c r="B13" s="157" t="s">
        <v>393</v>
      </c>
      <c r="C13" s="69" t="s">
        <v>401</v>
      </c>
      <c r="D13" s="204" t="s">
        <v>103</v>
      </c>
      <c r="E13" s="203" t="s">
        <v>13</v>
      </c>
      <c r="F13" s="111">
        <v>40500000000</v>
      </c>
      <c r="G13" s="111">
        <v>-61200000000</v>
      </c>
      <c r="H13" s="111">
        <v>-4500000000</v>
      </c>
      <c r="I13" s="112">
        <f t="shared" si="2"/>
        <v>-25200000000</v>
      </c>
      <c r="J13" s="112">
        <f>ROUND('Elect NPV&amp;MAC'!E14,-5)</f>
        <v>10356300000</v>
      </c>
      <c r="K13" s="103">
        <f>+'Elect NPV&amp;MAC'!F14*1000</f>
        <v>17791000</v>
      </c>
      <c r="L13" s="113">
        <f>+'Elect NPV&amp;MAC'!G14</f>
        <v>582.10955292001574</v>
      </c>
      <c r="M13" s="37">
        <v>1161000000</v>
      </c>
      <c r="N13" s="137">
        <v>3800000000</v>
      </c>
      <c r="O13" s="139">
        <v>123048</v>
      </c>
      <c r="P13" s="39">
        <v>0</v>
      </c>
      <c r="Q13" s="124">
        <v>-759000</v>
      </c>
      <c r="R13" s="41">
        <v>-42063</v>
      </c>
      <c r="S13" s="41">
        <v>-7755</v>
      </c>
      <c r="T13" s="41">
        <v>-13446</v>
      </c>
      <c r="U13" s="41">
        <v>-1890</v>
      </c>
      <c r="V13" s="178" t="s">
        <v>198</v>
      </c>
      <c r="W13" s="150"/>
      <c r="X13" s="150"/>
      <c r="Y13" s="183" t="s">
        <v>188</v>
      </c>
      <c r="Z13" s="26"/>
      <c r="AA13" s="25"/>
      <c r="AB13" s="25"/>
      <c r="AC13" s="25"/>
    </row>
    <row r="14" spans="1:29" ht="57" customHeight="1">
      <c r="A14" s="170">
        <v>9</v>
      </c>
      <c r="B14" s="159" t="s">
        <v>402</v>
      </c>
      <c r="C14" s="69" t="s">
        <v>399</v>
      </c>
      <c r="D14" s="207" t="s">
        <v>8</v>
      </c>
      <c r="E14" s="208" t="s">
        <v>14</v>
      </c>
      <c r="F14" s="111">
        <v>15100000000</v>
      </c>
      <c r="G14" s="111">
        <v>-10400000000</v>
      </c>
      <c r="H14" s="111">
        <v>-600000000</v>
      </c>
      <c r="I14" s="112">
        <f t="shared" si="2"/>
        <v>4100000000</v>
      </c>
      <c r="J14" s="112">
        <f>ROUND('Elect NPV&amp;MAC'!E15,-5)</f>
        <v>2245000000</v>
      </c>
      <c r="K14" s="103">
        <f>+'Elect NPV&amp;MAC'!F15*1000</f>
        <v>4523000</v>
      </c>
      <c r="L14" s="113">
        <f>+'Elect NPV&amp;MAC'!G15</f>
        <v>496.35922396639398</v>
      </c>
      <c r="M14" s="37">
        <v>325000000</v>
      </c>
      <c r="N14" s="137">
        <v>14000000000</v>
      </c>
      <c r="O14" s="139">
        <v>43743</v>
      </c>
      <c r="P14" s="39">
        <v>5.33E-2</v>
      </c>
      <c r="Q14" s="124">
        <v>-187000</v>
      </c>
      <c r="R14" s="41">
        <v>-12496</v>
      </c>
      <c r="S14" s="41">
        <v>-4966</v>
      </c>
      <c r="T14" s="41">
        <v>-49974</v>
      </c>
      <c r="U14" s="41">
        <v>-237179</v>
      </c>
      <c r="V14" s="178" t="s">
        <v>198</v>
      </c>
      <c r="W14" s="150" t="s">
        <v>444</v>
      </c>
      <c r="X14" s="150" t="s">
        <v>134</v>
      </c>
      <c r="Y14" s="183" t="s">
        <v>188</v>
      </c>
      <c r="Z14" s="26"/>
      <c r="AA14" s="25"/>
      <c r="AB14" s="25"/>
      <c r="AC14" s="25"/>
    </row>
    <row r="15" spans="1:29" ht="74.25" customHeight="1">
      <c r="A15" s="170">
        <v>10</v>
      </c>
      <c r="B15" s="159" t="s">
        <v>403</v>
      </c>
      <c r="C15" s="69" t="s">
        <v>398</v>
      </c>
      <c r="D15" s="207" t="s">
        <v>8</v>
      </c>
      <c r="E15" s="208" t="s">
        <v>16</v>
      </c>
      <c r="F15" s="111">
        <v>200000000</v>
      </c>
      <c r="G15" s="111">
        <v>-4500000000</v>
      </c>
      <c r="H15" s="111">
        <v>300000000</v>
      </c>
      <c r="I15" s="112">
        <f t="shared" si="2"/>
        <v>-4000000000</v>
      </c>
      <c r="J15" s="112">
        <f>ROUND('Elect NPV&amp;MAC'!E16,-5)</f>
        <v>-303100000</v>
      </c>
      <c r="K15" s="103">
        <f>+'Elect NPV&amp;MAC'!F16*1000</f>
        <v>4414000</v>
      </c>
      <c r="L15" s="113">
        <f>+'Elect NPV&amp;MAC'!G16</f>
        <v>-68.668164250113279</v>
      </c>
      <c r="M15" s="37">
        <v>237000000</v>
      </c>
      <c r="N15" s="137">
        <v>114000000</v>
      </c>
      <c r="O15" s="139">
        <v>865</v>
      </c>
      <c r="P15" s="39">
        <v>5.33E-2</v>
      </c>
      <c r="Q15" s="124">
        <v>-183000</v>
      </c>
      <c r="R15" s="41">
        <v>-11166</v>
      </c>
      <c r="S15" s="41">
        <v>-5459</v>
      </c>
      <c r="T15" s="41">
        <v>-406</v>
      </c>
      <c r="U15" s="41">
        <v>-670</v>
      </c>
      <c r="V15" s="178" t="s">
        <v>198</v>
      </c>
      <c r="W15" s="150"/>
      <c r="X15" s="150"/>
      <c r="Y15" s="183" t="s">
        <v>188</v>
      </c>
      <c r="Z15" s="26"/>
      <c r="AA15" s="25"/>
      <c r="AB15" s="25"/>
      <c r="AC15" s="25"/>
    </row>
    <row r="16" spans="1:29" ht="67.5" customHeight="1">
      <c r="A16" s="170">
        <v>11</v>
      </c>
      <c r="B16" s="159" t="s">
        <v>404</v>
      </c>
      <c r="C16" s="69" t="s">
        <v>397</v>
      </c>
      <c r="D16" s="204" t="s">
        <v>103</v>
      </c>
      <c r="E16" s="208" t="s">
        <v>18</v>
      </c>
      <c r="F16" s="111">
        <v>700000000</v>
      </c>
      <c r="G16" s="111">
        <v>-500000000</v>
      </c>
      <c r="H16" s="111">
        <v>-200000000</v>
      </c>
      <c r="I16" s="112">
        <f t="shared" si="2"/>
        <v>0</v>
      </c>
      <c r="J16" s="112">
        <f>ROUND('Elect NPV&amp;MAC'!E17,-5)</f>
        <v>397000000</v>
      </c>
      <c r="K16" s="103">
        <f>+'Elect NPV&amp;MAC'!F17*1000</f>
        <v>3055000</v>
      </c>
      <c r="L16" s="113">
        <f>+'Elect NPV&amp;MAC'!G17</f>
        <v>129.96100818330606</v>
      </c>
      <c r="M16" s="37">
        <v>154000000</v>
      </c>
      <c r="N16" s="137">
        <v>1400000000</v>
      </c>
      <c r="O16" s="139">
        <v>3129</v>
      </c>
      <c r="P16" s="39">
        <v>0</v>
      </c>
      <c r="Q16" s="124">
        <v>-126000</v>
      </c>
      <c r="R16" s="37">
        <v>-16494</v>
      </c>
      <c r="S16" s="37">
        <v>-3042</v>
      </c>
      <c r="T16" s="37">
        <v>-5155</v>
      </c>
      <c r="U16" s="37">
        <v>-745</v>
      </c>
      <c r="V16" s="178" t="s">
        <v>196</v>
      </c>
      <c r="W16" s="150"/>
      <c r="X16" s="150"/>
      <c r="Y16" s="183" t="s">
        <v>188</v>
      </c>
      <c r="Z16" s="26"/>
      <c r="AA16" s="25"/>
      <c r="AB16" s="25"/>
      <c r="AC16" s="25"/>
    </row>
    <row r="17" spans="1:29" ht="46.5" customHeight="1">
      <c r="A17" s="170">
        <v>12</v>
      </c>
      <c r="B17" s="159" t="s">
        <v>405</v>
      </c>
      <c r="C17" s="69" t="s">
        <v>396</v>
      </c>
      <c r="D17" s="204" t="s">
        <v>103</v>
      </c>
      <c r="E17" s="208" t="s">
        <v>20</v>
      </c>
      <c r="F17" s="111">
        <v>3900000000</v>
      </c>
      <c r="G17" s="111">
        <v>500000000</v>
      </c>
      <c r="H17" s="111">
        <v>-100000000</v>
      </c>
      <c r="I17" s="112">
        <f t="shared" si="2"/>
        <v>4300000000</v>
      </c>
      <c r="J17" s="112">
        <f>ROUND('Elect NPV&amp;MAC'!E18,-5)</f>
        <v>1555400000</v>
      </c>
      <c r="K17" s="103">
        <f>+'Elect NPV&amp;MAC'!F18*1000</f>
        <v>572000</v>
      </c>
      <c r="L17" s="113">
        <f>+'Elect NPV&amp;MAC'!G18</f>
        <v>2719.2575279720281</v>
      </c>
      <c r="M17" s="37">
        <v>19000000</v>
      </c>
      <c r="N17" s="137">
        <v>23200000</v>
      </c>
      <c r="O17" s="139">
        <v>18061</v>
      </c>
      <c r="P17" s="39">
        <v>0</v>
      </c>
      <c r="Q17" s="124">
        <v>-24000</v>
      </c>
      <c r="R17" s="37">
        <v>-1689</v>
      </c>
      <c r="S17" s="37">
        <v>-100</v>
      </c>
      <c r="T17" s="37">
        <v>-83</v>
      </c>
      <c r="U17" s="37">
        <v>-99</v>
      </c>
      <c r="V17" s="178" t="s">
        <v>196</v>
      </c>
      <c r="W17" s="150"/>
      <c r="X17" s="150"/>
      <c r="Y17" s="183" t="s">
        <v>188</v>
      </c>
      <c r="Z17" s="26"/>
      <c r="AA17" s="25"/>
      <c r="AB17" s="25"/>
      <c r="AC17" s="25"/>
    </row>
    <row r="18" spans="1:29" ht="45">
      <c r="A18" s="170">
        <v>13</v>
      </c>
      <c r="B18" s="173" t="s">
        <v>407</v>
      </c>
      <c r="C18" s="74" t="s">
        <v>98</v>
      </c>
      <c r="D18" s="209" t="s">
        <v>8</v>
      </c>
      <c r="E18" s="210" t="s">
        <v>22</v>
      </c>
      <c r="F18" s="115">
        <v>0</v>
      </c>
      <c r="G18" s="111">
        <v>80000000</v>
      </c>
      <c r="H18" s="115">
        <v>0</v>
      </c>
      <c r="I18" s="112">
        <f t="shared" si="2"/>
        <v>80000000</v>
      </c>
      <c r="J18" s="112">
        <f>ROUND('Elect NPV&amp;MAC'!E19,-5)</f>
        <v>17000000</v>
      </c>
      <c r="K18" s="103">
        <f>+'Elect NPV&amp;MAC'!F19*1000</f>
        <v>55000</v>
      </c>
      <c r="L18" s="113">
        <f>+'Elect NPV&amp;MAC'!G19</f>
        <v>309.24689090909089</v>
      </c>
      <c r="M18" s="37">
        <v>1000000</v>
      </c>
      <c r="N18" s="137">
        <v>7850000</v>
      </c>
      <c r="O18" s="140" t="s">
        <v>426</v>
      </c>
      <c r="P18" s="39">
        <v>0</v>
      </c>
      <c r="Q18" s="124">
        <v>-2000</v>
      </c>
      <c r="R18" s="37">
        <v>-158</v>
      </c>
      <c r="S18" s="37">
        <v>4</v>
      </c>
      <c r="T18" s="37">
        <v>-28</v>
      </c>
      <c r="U18" s="37">
        <v>-172</v>
      </c>
      <c r="V18" s="178" t="s">
        <v>196</v>
      </c>
      <c r="W18" s="184" t="s">
        <v>244</v>
      </c>
      <c r="X18" s="30"/>
      <c r="Y18" s="183" t="s">
        <v>188</v>
      </c>
      <c r="Z18" s="26"/>
      <c r="AA18" s="25"/>
      <c r="AB18" s="25"/>
      <c r="AC18" s="25"/>
    </row>
    <row r="19" spans="1:29" ht="45">
      <c r="A19" s="170">
        <v>14</v>
      </c>
      <c r="B19" s="173" t="s">
        <v>406</v>
      </c>
      <c r="C19" s="74" t="s">
        <v>98</v>
      </c>
      <c r="D19" s="211" t="s">
        <v>103</v>
      </c>
      <c r="E19" s="210" t="s">
        <v>23</v>
      </c>
      <c r="F19" s="115">
        <v>0</v>
      </c>
      <c r="G19" s="111">
        <v>50000000</v>
      </c>
      <c r="H19" s="115">
        <v>0</v>
      </c>
      <c r="I19" s="112">
        <f t="shared" si="2"/>
        <v>50000000</v>
      </c>
      <c r="J19" s="112">
        <f>ROUND('Elect NPV&amp;MAC'!E20,-5)</f>
        <v>11800000</v>
      </c>
      <c r="K19" s="103">
        <f>+'Elect NPV&amp;MAC'!F20*1000</f>
        <v>103000</v>
      </c>
      <c r="L19" s="113">
        <f>+'Elect NPV&amp;MAC'!G20</f>
        <v>114.7802427184466</v>
      </c>
      <c r="M19" s="37">
        <v>2000000</v>
      </c>
      <c r="N19" s="137">
        <v>1680000</v>
      </c>
      <c r="O19" s="140" t="s">
        <v>426</v>
      </c>
      <c r="P19" s="39">
        <v>0</v>
      </c>
      <c r="Q19" s="124">
        <v>-4000</v>
      </c>
      <c r="R19" s="37">
        <v>-17</v>
      </c>
      <c r="S19" s="37">
        <v>-3</v>
      </c>
      <c r="T19" s="37">
        <v>-6</v>
      </c>
      <c r="U19" s="37">
        <v>-1</v>
      </c>
      <c r="V19" s="178" t="s">
        <v>196</v>
      </c>
      <c r="W19" s="184" t="s">
        <v>244</v>
      </c>
      <c r="X19" s="30"/>
      <c r="Y19" s="183" t="s">
        <v>188</v>
      </c>
      <c r="Z19" s="26"/>
      <c r="AA19" s="25"/>
      <c r="AB19" s="25"/>
      <c r="AC19" s="25"/>
    </row>
    <row r="20" spans="1:29" ht="57">
      <c r="A20" s="170">
        <v>15</v>
      </c>
      <c r="B20" s="174" t="s">
        <v>414</v>
      </c>
      <c r="C20" s="69" t="s">
        <v>71</v>
      </c>
      <c r="D20" s="207" t="s">
        <v>24</v>
      </c>
      <c r="E20" s="208" t="s">
        <v>25</v>
      </c>
      <c r="F20" s="111">
        <v>3900000000</v>
      </c>
      <c r="G20" s="111">
        <v>-11900000000</v>
      </c>
      <c r="H20" s="115">
        <v>0</v>
      </c>
      <c r="I20" s="112">
        <f t="shared" si="2"/>
        <v>-8000000000</v>
      </c>
      <c r="J20" s="112">
        <f>ROUND('Elect NPV&amp;MAC'!E21,-5)</f>
        <v>-1197900000</v>
      </c>
      <c r="K20" s="103">
        <f>+'Elect NPV&amp;MAC'!F21*1000</f>
        <v>10987000</v>
      </c>
      <c r="L20" s="113">
        <f>+'Elect NPV&amp;MAC'!G21</f>
        <v>-109.02808164194047</v>
      </c>
      <c r="M20" s="37">
        <v>879000000</v>
      </c>
      <c r="N20" s="137">
        <v>8200000000</v>
      </c>
      <c r="O20" s="139">
        <v>21089</v>
      </c>
      <c r="P20" s="39">
        <v>0</v>
      </c>
      <c r="Q20" s="124">
        <v>-461000</v>
      </c>
      <c r="R20" s="37">
        <v>-59389</v>
      </c>
      <c r="S20" s="37">
        <v>-50087</v>
      </c>
      <c r="T20" s="37">
        <v>-29379</v>
      </c>
      <c r="U20" s="37">
        <v>-2737</v>
      </c>
      <c r="V20" s="178" t="s">
        <v>196</v>
      </c>
      <c r="W20" s="31" t="s">
        <v>136</v>
      </c>
      <c r="X20" s="31" t="s">
        <v>445</v>
      </c>
      <c r="Y20" s="183" t="s">
        <v>188</v>
      </c>
      <c r="Z20" s="26"/>
      <c r="AA20" s="25"/>
      <c r="AB20" s="25"/>
      <c r="AC20" s="25"/>
    </row>
    <row r="21" spans="1:29" ht="186.75" customHeight="1">
      <c r="A21" s="170">
        <v>16</v>
      </c>
      <c r="B21" s="174" t="s">
        <v>105</v>
      </c>
      <c r="C21" s="69" t="s">
        <v>105</v>
      </c>
      <c r="D21" s="207" t="s">
        <v>30</v>
      </c>
      <c r="E21" s="208" t="s">
        <v>31</v>
      </c>
      <c r="F21" s="111">
        <v>400000000</v>
      </c>
      <c r="G21" s="111">
        <v>-26700000000</v>
      </c>
      <c r="H21" s="111">
        <v>-21700000000</v>
      </c>
      <c r="I21" s="112">
        <f t="shared" si="2"/>
        <v>-48000000000</v>
      </c>
      <c r="J21" s="112">
        <f>ROUND('Elect NPV&amp;MAC'!E22,-5)</f>
        <v>-5169100000</v>
      </c>
      <c r="K21" s="103">
        <f>+'Elect NPV&amp;MAC'!F22*1000</f>
        <v>5419000</v>
      </c>
      <c r="L21" s="113">
        <f>+'Elect NPV&amp;MAC'!G22</f>
        <v>-953.88750046133976</v>
      </c>
      <c r="M21" s="37">
        <v>238000000</v>
      </c>
      <c r="N21" s="137">
        <v>208000000</v>
      </c>
      <c r="O21" s="139">
        <v>-77440</v>
      </c>
      <c r="P21" s="39">
        <v>0</v>
      </c>
      <c r="Q21" s="124">
        <v>-228000</v>
      </c>
      <c r="R21" s="37">
        <v>-33829</v>
      </c>
      <c r="S21" s="37">
        <v>0</v>
      </c>
      <c r="T21" s="37">
        <v>-742</v>
      </c>
      <c r="U21" s="37">
        <v>0</v>
      </c>
      <c r="V21" s="178" t="s">
        <v>196</v>
      </c>
      <c r="W21" s="31" t="s">
        <v>137</v>
      </c>
      <c r="X21" s="31" t="s">
        <v>452</v>
      </c>
      <c r="Y21" s="183" t="s">
        <v>188</v>
      </c>
      <c r="Z21" s="26"/>
      <c r="AA21" s="25"/>
      <c r="AB21" s="25"/>
      <c r="AC21" s="25"/>
    </row>
    <row r="22" spans="1:29" ht="270.75">
      <c r="A22" s="170">
        <v>17</v>
      </c>
      <c r="B22" s="174" t="s">
        <v>415</v>
      </c>
      <c r="C22" s="69" t="s">
        <v>73</v>
      </c>
      <c r="D22" s="207" t="s">
        <v>121</v>
      </c>
      <c r="E22" s="208" t="s">
        <v>36</v>
      </c>
      <c r="F22" s="111">
        <v>2900000</v>
      </c>
      <c r="G22" s="111">
        <v>-1500000000</v>
      </c>
      <c r="H22" s="115">
        <v>0</v>
      </c>
      <c r="I22" s="112">
        <f t="shared" si="2"/>
        <v>-1497100000</v>
      </c>
      <c r="J22" s="112">
        <f>ROUND('Elect NPV&amp;MAC'!E23,-5)</f>
        <v>-719300000</v>
      </c>
      <c r="K22" s="103">
        <f>+'Elect NPV&amp;MAC'!F23*1000</f>
        <v>595000</v>
      </c>
      <c r="L22" s="113">
        <f>+'Elect NPV&amp;MAC'!G23</f>
        <v>-1208.9459226890756</v>
      </c>
      <c r="M22" s="37">
        <v>22000000</v>
      </c>
      <c r="N22" s="137">
        <v>16300000</v>
      </c>
      <c r="O22" s="139">
        <v>-163</v>
      </c>
      <c r="P22" s="39">
        <v>0</v>
      </c>
      <c r="Q22" s="124">
        <v>-25000</v>
      </c>
      <c r="R22" s="37">
        <v>-2628</v>
      </c>
      <c r="S22" s="37">
        <v>0</v>
      </c>
      <c r="T22" s="37">
        <v>-58</v>
      </c>
      <c r="U22" s="37">
        <v>0</v>
      </c>
      <c r="V22" s="178" t="s">
        <v>196</v>
      </c>
      <c r="W22" s="31" t="s">
        <v>239</v>
      </c>
      <c r="X22" s="31" t="s">
        <v>453</v>
      </c>
      <c r="Y22" s="183" t="s">
        <v>188</v>
      </c>
      <c r="Z22" s="26"/>
      <c r="AA22" s="25"/>
      <c r="AB22" s="25"/>
      <c r="AC22" s="25"/>
    </row>
    <row r="23" spans="1:29" ht="57">
      <c r="A23" s="170">
        <v>18</v>
      </c>
      <c r="B23" s="174" t="s">
        <v>218</v>
      </c>
      <c r="C23" s="69" t="s">
        <v>75</v>
      </c>
      <c r="D23" s="207" t="s">
        <v>35</v>
      </c>
      <c r="E23" s="208" t="s">
        <v>40</v>
      </c>
      <c r="F23" s="111">
        <v>100000000</v>
      </c>
      <c r="G23" s="111">
        <v>-5000000000</v>
      </c>
      <c r="H23" s="115" t="s">
        <v>126</v>
      </c>
      <c r="I23" s="112">
        <f t="shared" si="2"/>
        <v>-4900000000</v>
      </c>
      <c r="J23" s="112">
        <f>ROUND('Elect NPV&amp;MAC'!E24,-5)</f>
        <v>-2768000000</v>
      </c>
      <c r="K23" s="103">
        <f>+'Elect NPV&amp;MAC'!F24*1000</f>
        <v>3615000</v>
      </c>
      <c r="L23" s="113">
        <f>+'Elect NPV&amp;MAC'!G24</f>
        <v>-765.7008525587828</v>
      </c>
      <c r="M23" s="37">
        <v>104000000</v>
      </c>
      <c r="N23" s="137">
        <v>32900000</v>
      </c>
      <c r="O23" s="140" t="s">
        <v>427</v>
      </c>
      <c r="P23" s="39">
        <v>0</v>
      </c>
      <c r="Q23" s="124">
        <v>-159000</v>
      </c>
      <c r="R23" s="37">
        <v>-1326</v>
      </c>
      <c r="S23" s="37">
        <v>0</v>
      </c>
      <c r="T23" s="37">
        <v>-118</v>
      </c>
      <c r="U23" s="37">
        <v>0</v>
      </c>
      <c r="V23" s="178" t="s">
        <v>196</v>
      </c>
      <c r="W23" s="31" t="s">
        <v>240</v>
      </c>
      <c r="X23" s="150" t="s">
        <v>241</v>
      </c>
      <c r="Y23" s="51"/>
      <c r="Z23" s="26"/>
      <c r="AA23" s="25"/>
      <c r="AB23" s="25"/>
      <c r="AC23" s="25"/>
    </row>
    <row r="24" spans="1:29" ht="120.75" customHeight="1">
      <c r="A24" s="170">
        <v>19</v>
      </c>
      <c r="B24" s="174" t="s">
        <v>219</v>
      </c>
      <c r="C24" s="69" t="s">
        <v>89</v>
      </c>
      <c r="D24" s="207" t="s">
        <v>41</v>
      </c>
      <c r="E24" s="208" t="s">
        <v>42</v>
      </c>
      <c r="F24" s="111">
        <v>1040000000</v>
      </c>
      <c r="G24" s="111">
        <v>-6000000000</v>
      </c>
      <c r="H24" s="111">
        <v>38000000</v>
      </c>
      <c r="I24" s="112">
        <f t="shared" si="2"/>
        <v>-4922000000</v>
      </c>
      <c r="J24" s="112">
        <f>ROUND('Elect NPV&amp;MAC'!E25,-5)</f>
        <v>-2775900000</v>
      </c>
      <c r="K24" s="103">
        <f>+'Elect NPV&amp;MAC'!F25*1000</f>
        <v>5497000</v>
      </c>
      <c r="L24" s="113">
        <f>+'Elect NPV&amp;MAC'!G25</f>
        <v>-504.98511915590319</v>
      </c>
      <c r="M24" s="37">
        <v>148000000</v>
      </c>
      <c r="N24" s="137">
        <v>50000000</v>
      </c>
      <c r="O24" s="140" t="s">
        <v>427</v>
      </c>
      <c r="P24" s="39">
        <v>0</v>
      </c>
      <c r="Q24" s="124">
        <v>-242000</v>
      </c>
      <c r="R24" s="37">
        <v>-2059</v>
      </c>
      <c r="S24" s="37">
        <v>0</v>
      </c>
      <c r="T24" s="37">
        <v>-179</v>
      </c>
      <c r="U24" s="37">
        <v>0</v>
      </c>
      <c r="V24" s="178" t="s">
        <v>196</v>
      </c>
      <c r="W24" s="31" t="s">
        <v>446</v>
      </c>
      <c r="X24" s="150"/>
      <c r="Y24" s="51"/>
      <c r="Z24" s="26"/>
      <c r="AA24" s="25"/>
      <c r="AB24" s="25"/>
      <c r="AC24" s="25"/>
    </row>
    <row r="25" spans="1:29" ht="114" customHeight="1">
      <c r="A25" s="170">
        <v>20</v>
      </c>
      <c r="B25" s="174" t="s">
        <v>220</v>
      </c>
      <c r="C25" s="69" t="s">
        <v>90</v>
      </c>
      <c r="D25" s="207" t="s">
        <v>43</v>
      </c>
      <c r="E25" s="208" t="s">
        <v>44</v>
      </c>
      <c r="F25" s="111">
        <v>2060000000</v>
      </c>
      <c r="G25" s="111">
        <v>-5400000000</v>
      </c>
      <c r="H25" s="115" t="s">
        <v>126</v>
      </c>
      <c r="I25" s="112">
        <f t="shared" si="2"/>
        <v>-3340000000</v>
      </c>
      <c r="J25" s="112">
        <f>ROUND('Elect NPV&amp;MAC'!E26,-5)</f>
        <v>-1784200000</v>
      </c>
      <c r="K25" s="103">
        <f>+'Elect NPV&amp;MAC'!F26*1000</f>
        <v>5042000</v>
      </c>
      <c r="L25" s="113">
        <f>+'Elect NPV&amp;MAC'!G26</f>
        <v>-353.86702677508924</v>
      </c>
      <c r="M25" s="37">
        <v>135000000</v>
      </c>
      <c r="N25" s="137">
        <v>45900000</v>
      </c>
      <c r="O25" s="140" t="s">
        <v>427</v>
      </c>
      <c r="P25" s="39">
        <v>0</v>
      </c>
      <c r="Q25" s="124">
        <v>-222000</v>
      </c>
      <c r="R25" s="37">
        <v>-1907</v>
      </c>
      <c r="S25" s="37">
        <v>0</v>
      </c>
      <c r="T25" s="37">
        <v>-164</v>
      </c>
      <c r="U25" s="37">
        <v>0</v>
      </c>
      <c r="V25" s="178" t="s">
        <v>196</v>
      </c>
      <c r="W25" s="31" t="s">
        <v>242</v>
      </c>
      <c r="X25" s="150"/>
      <c r="Y25" s="51"/>
      <c r="Z25" s="26"/>
      <c r="AA25" s="25"/>
      <c r="AB25" s="25"/>
      <c r="AC25" s="25"/>
    </row>
    <row r="26" spans="1:29" ht="84" customHeight="1">
      <c r="A26" s="170">
        <v>21</v>
      </c>
      <c r="B26" s="174" t="s">
        <v>221</v>
      </c>
      <c r="C26" s="69" t="s">
        <v>77</v>
      </c>
      <c r="D26" s="207" t="s">
        <v>45</v>
      </c>
      <c r="E26" s="208" t="s">
        <v>76</v>
      </c>
      <c r="F26" s="115">
        <v>627000000</v>
      </c>
      <c r="G26" s="111">
        <v>-2400000000</v>
      </c>
      <c r="H26" s="115">
        <v>925000000</v>
      </c>
      <c r="I26" s="112">
        <f t="shared" si="2"/>
        <v>-848000000</v>
      </c>
      <c r="J26" s="112">
        <f>ROUND('Elect NPV&amp;MAC'!E27,-5)</f>
        <v>-567300000</v>
      </c>
      <c r="K26" s="103">
        <f>+'Elect NPV&amp;MAC'!F27*1000</f>
        <v>2078000</v>
      </c>
      <c r="L26" s="113">
        <f>+'Elect NPV&amp;MAC'!G27</f>
        <v>-272.99544417709336</v>
      </c>
      <c r="M26" s="37">
        <v>59000000</v>
      </c>
      <c r="N26" s="137">
        <v>18700000</v>
      </c>
      <c r="O26" s="140" t="s">
        <v>427</v>
      </c>
      <c r="P26" s="39">
        <v>0</v>
      </c>
      <c r="Q26" s="124">
        <v>-91000</v>
      </c>
      <c r="R26" s="37">
        <v>-735</v>
      </c>
      <c r="S26" s="37">
        <v>0</v>
      </c>
      <c r="T26" s="37">
        <v>-67</v>
      </c>
      <c r="U26" s="37">
        <v>0</v>
      </c>
      <c r="V26" s="178" t="s">
        <v>196</v>
      </c>
      <c r="W26" s="31" t="s">
        <v>140</v>
      </c>
      <c r="X26" s="150"/>
      <c r="Y26" s="51"/>
      <c r="Z26" s="26"/>
      <c r="AA26" s="25"/>
      <c r="AB26" s="25"/>
      <c r="AC26" s="25"/>
    </row>
    <row r="27" spans="1:29" ht="242.25">
      <c r="A27" s="170">
        <v>22</v>
      </c>
      <c r="B27" s="174" t="s">
        <v>222</v>
      </c>
      <c r="C27" s="69" t="s">
        <v>78</v>
      </c>
      <c r="D27" s="207" t="s">
        <v>46</v>
      </c>
      <c r="E27" s="208" t="s">
        <v>47</v>
      </c>
      <c r="F27" s="111">
        <v>4000000</v>
      </c>
      <c r="G27" s="111">
        <v>-1800000</v>
      </c>
      <c r="H27" s="111"/>
      <c r="I27" s="112">
        <f>SUM(F27:H27)</f>
        <v>2200000</v>
      </c>
      <c r="J27" s="112">
        <f>ROUND('Elect NPV&amp;MAC'!E28,-5)</f>
        <v>1700000</v>
      </c>
      <c r="K27" s="103">
        <f>+'Elect NPV&amp;MAC'!F28*1000</f>
        <v>2286000</v>
      </c>
      <c r="L27" s="113">
        <f>+'Elect NPV&amp;MAC'!G28</f>
        <v>0.73046281714785655</v>
      </c>
      <c r="M27" s="37">
        <v>94000</v>
      </c>
      <c r="N27" s="137">
        <v>45000</v>
      </c>
      <c r="O27" s="140" t="s">
        <v>426</v>
      </c>
      <c r="P27" s="39">
        <v>0</v>
      </c>
      <c r="Q27" s="124">
        <v>-172000</v>
      </c>
      <c r="R27" s="37">
        <v>0</v>
      </c>
      <c r="S27" s="37">
        <v>0</v>
      </c>
      <c r="T27" s="37">
        <v>0</v>
      </c>
      <c r="U27" s="37">
        <v>0</v>
      </c>
      <c r="V27" s="178" t="s">
        <v>196</v>
      </c>
      <c r="W27" s="31" t="s">
        <v>447</v>
      </c>
      <c r="X27" s="31"/>
      <c r="Y27" s="51"/>
      <c r="Z27" s="26"/>
      <c r="AA27" s="25"/>
      <c r="AB27" s="25"/>
      <c r="AC27" s="25"/>
    </row>
    <row r="28" spans="1:29" ht="97.5" customHeight="1">
      <c r="A28" s="170">
        <v>23</v>
      </c>
      <c r="B28" s="174" t="s">
        <v>50</v>
      </c>
      <c r="C28" s="69" t="s">
        <v>100</v>
      </c>
      <c r="D28" s="207" t="s">
        <v>50</v>
      </c>
      <c r="E28" s="208" t="s">
        <v>51</v>
      </c>
      <c r="F28" s="111"/>
      <c r="G28" s="111"/>
      <c r="H28" s="111"/>
      <c r="I28" s="112">
        <v>-24610000</v>
      </c>
      <c r="J28" s="112"/>
      <c r="K28" s="103">
        <v>2572000</v>
      </c>
      <c r="L28" s="113">
        <v>-9393</v>
      </c>
      <c r="M28" s="37">
        <v>0</v>
      </c>
      <c r="N28" s="137">
        <v>0</v>
      </c>
      <c r="O28" s="140" t="s">
        <v>426</v>
      </c>
      <c r="P28" s="39">
        <v>0</v>
      </c>
      <c r="Q28" s="124"/>
      <c r="R28" s="37">
        <v>0</v>
      </c>
      <c r="S28" s="37">
        <v>0</v>
      </c>
      <c r="T28" s="37">
        <v>0</v>
      </c>
      <c r="U28" s="37">
        <v>0</v>
      </c>
      <c r="V28" s="178" t="s">
        <v>196</v>
      </c>
      <c r="W28" s="31" t="s">
        <v>448</v>
      </c>
      <c r="X28" s="108" t="s">
        <v>243</v>
      </c>
      <c r="Y28" s="51"/>
      <c r="Z28" s="26"/>
      <c r="AA28" s="25"/>
      <c r="AB28" s="25"/>
      <c r="AC28" s="25"/>
    </row>
    <row r="29" spans="1:29" ht="126.75" customHeight="1">
      <c r="A29" s="170">
        <v>24</v>
      </c>
      <c r="B29" s="175" t="s">
        <v>224</v>
      </c>
      <c r="C29" s="74" t="s">
        <v>91</v>
      </c>
      <c r="D29" s="209" t="s">
        <v>54</v>
      </c>
      <c r="E29" s="210" t="s">
        <v>55</v>
      </c>
      <c r="F29" s="111">
        <v>8500000000</v>
      </c>
      <c r="G29" s="111">
        <v>-10500000000</v>
      </c>
      <c r="H29" s="111">
        <v>800000000</v>
      </c>
      <c r="I29" s="112">
        <f t="shared" si="2"/>
        <v>-1200000000</v>
      </c>
      <c r="J29" s="112">
        <f>ROUND('Elect NPV&amp;MAC'!E30,-5)</f>
        <v>1199500000</v>
      </c>
      <c r="K29" s="103">
        <f>+'Elect NPV&amp;MAC'!F30*1000</f>
        <v>2648000</v>
      </c>
      <c r="L29" s="113">
        <f>+'Elect NPV&amp;MAC'!G30</f>
        <v>453.00123376132933</v>
      </c>
      <c r="M29" s="37">
        <v>0</v>
      </c>
      <c r="N29" s="137">
        <v>0</v>
      </c>
      <c r="O29" s="139">
        <v>8546</v>
      </c>
      <c r="P29" s="39">
        <v>0</v>
      </c>
      <c r="Q29" s="124">
        <v>-126000</v>
      </c>
      <c r="R29" s="37">
        <v>0</v>
      </c>
      <c r="S29" s="37">
        <v>0</v>
      </c>
      <c r="T29" s="37">
        <v>0</v>
      </c>
      <c r="U29" s="37">
        <v>0</v>
      </c>
      <c r="V29" s="178" t="s">
        <v>196</v>
      </c>
      <c r="W29" s="31" t="s">
        <v>145</v>
      </c>
      <c r="X29" s="150" t="s">
        <v>149</v>
      </c>
      <c r="Y29" s="51"/>
      <c r="Z29" s="26"/>
      <c r="AA29" s="25"/>
      <c r="AB29" s="25"/>
      <c r="AC29" s="25"/>
    </row>
    <row r="30" spans="1:29" ht="69.75" customHeight="1">
      <c r="A30" s="170">
        <v>25</v>
      </c>
      <c r="B30" s="175" t="s">
        <v>225</v>
      </c>
      <c r="C30" s="74" t="s">
        <v>92</v>
      </c>
      <c r="D30" s="209" t="s">
        <v>54</v>
      </c>
      <c r="E30" s="210" t="s">
        <v>56</v>
      </c>
      <c r="F30" s="111">
        <v>39700000000</v>
      </c>
      <c r="G30" s="111">
        <v>-50000000000</v>
      </c>
      <c r="H30" s="111">
        <v>4100000000</v>
      </c>
      <c r="I30" s="112">
        <f t="shared" si="2"/>
        <v>-6200000000</v>
      </c>
      <c r="J30" s="112">
        <f>ROUND('Elect NPV&amp;MAC'!E31,-5)</f>
        <v>5749200000</v>
      </c>
      <c r="K30" s="103">
        <f>+'Elect NPV&amp;MAC'!F31*1000</f>
        <v>17757000</v>
      </c>
      <c r="L30" s="113">
        <f>+'Elect NPV&amp;MAC'!G31</f>
        <v>323.7703203243791</v>
      </c>
      <c r="M30" s="37">
        <v>0</v>
      </c>
      <c r="N30" s="137">
        <v>0</v>
      </c>
      <c r="O30" s="139">
        <v>39703</v>
      </c>
      <c r="P30" s="39">
        <v>2.9499999999999998E-2</v>
      </c>
      <c r="Q30" s="124">
        <v>-830000</v>
      </c>
      <c r="R30" s="37">
        <v>0</v>
      </c>
      <c r="S30" s="37">
        <v>0</v>
      </c>
      <c r="T30" s="37">
        <v>0</v>
      </c>
      <c r="U30" s="37">
        <v>0</v>
      </c>
      <c r="V30" s="178" t="s">
        <v>196</v>
      </c>
      <c r="W30" s="31" t="s">
        <v>146</v>
      </c>
      <c r="X30" s="150"/>
      <c r="Y30" s="51"/>
      <c r="Z30" s="26"/>
      <c r="AA30" s="25"/>
      <c r="AB30" s="25"/>
      <c r="AC30" s="25"/>
    </row>
    <row r="31" spans="1:29" ht="60">
      <c r="A31" s="170">
        <v>26</v>
      </c>
      <c r="B31" s="173" t="s">
        <v>385</v>
      </c>
      <c r="C31" s="74" t="s">
        <v>93</v>
      </c>
      <c r="D31" s="209" t="s">
        <v>57</v>
      </c>
      <c r="E31" s="210" t="s">
        <v>58</v>
      </c>
      <c r="F31" s="111">
        <v>25200000000</v>
      </c>
      <c r="G31" s="111">
        <v>10000000</v>
      </c>
      <c r="H31" s="111"/>
      <c r="I31" s="112">
        <f t="shared" si="2"/>
        <v>25210000000</v>
      </c>
      <c r="J31" s="112">
        <f>ROUND('Elect NPV&amp;MAC'!E32,-5)</f>
        <v>16241400000</v>
      </c>
      <c r="K31" s="103">
        <f>+'Elect NPV&amp;MAC'!F32*1000</f>
        <v>1900000</v>
      </c>
      <c r="L31" s="113">
        <f>+'Elect NPV&amp;MAC'!G32</f>
        <v>8548.1124099999997</v>
      </c>
      <c r="M31" s="37">
        <v>0</v>
      </c>
      <c r="N31" s="137">
        <v>0</v>
      </c>
      <c r="O31" s="139">
        <v>25225</v>
      </c>
      <c r="P31" s="39">
        <v>2.9499999999999998E-2</v>
      </c>
      <c r="Q31" s="124">
        <v>-89000</v>
      </c>
      <c r="R31" s="37">
        <v>0</v>
      </c>
      <c r="S31" s="37">
        <v>0</v>
      </c>
      <c r="T31" s="37">
        <v>0</v>
      </c>
      <c r="U31" s="37">
        <v>0</v>
      </c>
      <c r="V31" s="178" t="s">
        <v>196</v>
      </c>
      <c r="W31" s="150" t="s">
        <v>147</v>
      </c>
      <c r="X31" s="150" t="s">
        <v>449</v>
      </c>
      <c r="Y31" s="51"/>
      <c r="Z31" s="26"/>
      <c r="AA31" s="25"/>
      <c r="AB31" s="25"/>
      <c r="AC31" s="25"/>
    </row>
    <row r="32" spans="1:29" ht="42.75" customHeight="1">
      <c r="A32" s="170">
        <v>27</v>
      </c>
      <c r="B32" s="173" t="s">
        <v>229</v>
      </c>
      <c r="C32" s="74" t="s">
        <v>97</v>
      </c>
      <c r="D32" s="209" t="s">
        <v>57</v>
      </c>
      <c r="E32" s="210" t="s">
        <v>59</v>
      </c>
      <c r="F32" s="111">
        <v>6400000000</v>
      </c>
      <c r="G32" s="111">
        <v>-1400000000</v>
      </c>
      <c r="H32" s="111"/>
      <c r="I32" s="112">
        <f t="shared" si="2"/>
        <v>5000000000</v>
      </c>
      <c r="J32" s="112">
        <f>ROUND('Elect NPV&amp;MAC'!E33,-5)</f>
        <v>4112600000</v>
      </c>
      <c r="K32" s="103">
        <f>+'Elect NPV&amp;MAC'!F33*1000</f>
        <v>482000</v>
      </c>
      <c r="L32" s="113">
        <f>+'Elect NPV&amp;MAC'!G33</f>
        <v>8532.46860373444</v>
      </c>
      <c r="M32" s="37">
        <v>0</v>
      </c>
      <c r="N32" s="137">
        <v>0</v>
      </c>
      <c r="O32" s="139">
        <v>6392</v>
      </c>
      <c r="P32" s="39">
        <v>2.9499999999999998E-2</v>
      </c>
      <c r="Q32" s="124">
        <v>-23000</v>
      </c>
      <c r="R32" s="37">
        <v>0</v>
      </c>
      <c r="S32" s="37">
        <v>0</v>
      </c>
      <c r="T32" s="37">
        <v>0</v>
      </c>
      <c r="U32" s="37">
        <v>0</v>
      </c>
      <c r="V32" s="178" t="s">
        <v>196</v>
      </c>
      <c r="W32" s="150"/>
      <c r="X32" s="150"/>
      <c r="Y32" s="51"/>
      <c r="Z32" s="26"/>
      <c r="AA32" s="25"/>
      <c r="AB32" s="25"/>
      <c r="AC32" s="25"/>
    </row>
    <row r="33" spans="1:25">
      <c r="C33">
        <f ca="1">COUNTA(C5:C41)</f>
        <v>29</v>
      </c>
      <c r="D33" s="212"/>
      <c r="E33" s="213"/>
    </row>
    <row r="34" spans="1:25">
      <c r="D34" s="212"/>
      <c r="E34" s="214"/>
      <c r="N34" s="122"/>
    </row>
    <row r="35" spans="1:25" ht="42.75">
      <c r="A35" s="171">
        <v>23</v>
      </c>
      <c r="B35" s="215" t="s">
        <v>435</v>
      </c>
      <c r="C35" s="78" t="s">
        <v>100</v>
      </c>
      <c r="D35" s="207" t="s">
        <v>50</v>
      </c>
      <c r="E35" s="208" t="s">
        <v>51</v>
      </c>
      <c r="F35" s="111">
        <v>-96000000</v>
      </c>
      <c r="G35" s="111"/>
      <c r="H35" s="111">
        <v>6000000</v>
      </c>
      <c r="I35" s="112">
        <f t="shared" ref="I35" si="3">SUM(F35:H35)</f>
        <v>-90000000</v>
      </c>
      <c r="J35" s="112" t="e">
        <f>ROUND('Elect NPV&amp;MAC'!#REF!,-5)</f>
        <v>#REF!</v>
      </c>
      <c r="K35" s="103" t="e">
        <f>+'Elect NPV&amp;MAC'!#REF!*1000</f>
        <v>#REF!</v>
      </c>
      <c r="L35" s="113" t="e">
        <f>+'Elect NPV&amp;MAC'!#REF!</f>
        <v>#REF!</v>
      </c>
      <c r="M35" s="168" t="s">
        <v>435</v>
      </c>
      <c r="Q35" s="124">
        <v>-1602000</v>
      </c>
    </row>
    <row r="36" spans="1:25">
      <c r="D36" s="4"/>
      <c r="E36" s="2"/>
    </row>
    <row r="37" spans="1:25">
      <c r="D37" s="4"/>
      <c r="E37" s="2"/>
    </row>
    <row r="38" spans="1:25" ht="23.25">
      <c r="C38" s="55" t="s">
        <v>450</v>
      </c>
      <c r="D38" s="4"/>
      <c r="E38" s="2"/>
    </row>
    <row r="39" spans="1:25" ht="128.25">
      <c r="C39" s="85" t="s">
        <v>88</v>
      </c>
      <c r="D39" s="86" t="s">
        <v>33</v>
      </c>
      <c r="E39" s="87" t="s">
        <v>34</v>
      </c>
      <c r="F39" s="126"/>
      <c r="G39" s="114">
        <v>-12300000000</v>
      </c>
      <c r="H39" s="126">
        <v>-193000000</v>
      </c>
      <c r="I39" s="114">
        <f>SUM(F39:H39)</f>
        <v>-12493000000</v>
      </c>
      <c r="J39" s="114"/>
      <c r="K39" s="89">
        <f>+'Elect NPV&amp;MAC'!F36*1000</f>
        <v>3694000</v>
      </c>
      <c r="L39" s="114"/>
      <c r="M39" s="89">
        <v>145000000</v>
      </c>
      <c r="N39" s="114">
        <v>74000000</v>
      </c>
      <c r="O39" s="141">
        <v>-789</v>
      </c>
      <c r="P39" s="90">
        <v>0</v>
      </c>
      <c r="Q39" s="121">
        <v>-153000</v>
      </c>
      <c r="R39" s="89">
        <v>-22721.91</v>
      </c>
      <c r="S39" s="89">
        <v>0</v>
      </c>
      <c r="T39" s="89">
        <v>-264.7</v>
      </c>
      <c r="U39" s="89">
        <v>0</v>
      </c>
      <c r="V39" s="179" t="s">
        <v>196</v>
      </c>
      <c r="W39" s="92" t="s">
        <v>246</v>
      </c>
      <c r="X39" s="92" t="s">
        <v>451</v>
      </c>
      <c r="Y39" s="186" t="s">
        <v>188</v>
      </c>
    </row>
    <row r="40" spans="1:25" ht="57" customHeight="1">
      <c r="C40" s="85" t="s">
        <v>74</v>
      </c>
      <c r="D40" s="86" t="s">
        <v>37</v>
      </c>
      <c r="E40" s="87" t="s">
        <v>38</v>
      </c>
      <c r="F40" s="187"/>
      <c r="G40" s="187"/>
      <c r="H40" s="187"/>
      <c r="I40" s="114"/>
      <c r="J40" s="114"/>
      <c r="K40" s="89">
        <f>+'Elect NPV&amp;MAC'!F37*1000</f>
        <v>1273000</v>
      </c>
      <c r="L40" s="114"/>
      <c r="M40" s="89">
        <v>35000000</v>
      </c>
      <c r="N40" s="114">
        <v>0</v>
      </c>
      <c r="O40" s="141"/>
      <c r="P40" s="90">
        <v>0</v>
      </c>
      <c r="Q40" s="121">
        <v>-53000</v>
      </c>
      <c r="R40" s="89">
        <v>0</v>
      </c>
      <c r="S40" s="89">
        <v>0</v>
      </c>
      <c r="T40" s="89">
        <v>0</v>
      </c>
      <c r="U40" s="89">
        <v>0</v>
      </c>
      <c r="V40" s="179" t="s">
        <v>196</v>
      </c>
      <c r="W40" s="92" t="s">
        <v>139</v>
      </c>
      <c r="X40" s="92"/>
      <c r="Y40" s="51"/>
    </row>
    <row r="41" spans="1:25" ht="14.25" customHeight="1">
      <c r="C41" s="94" t="s">
        <v>83</v>
      </c>
      <c r="D41" s="95" t="s">
        <v>60</v>
      </c>
      <c r="E41" s="96" t="s">
        <v>61</v>
      </c>
      <c r="F41" s="114"/>
      <c r="G41" s="114"/>
      <c r="H41" s="114"/>
      <c r="I41" s="114">
        <f>SUM(F41:H41)</f>
        <v>0</v>
      </c>
      <c r="J41" s="114"/>
      <c r="K41" s="89">
        <f>+'Elect NPV&amp;MAC'!F38*1000</f>
        <v>10129000</v>
      </c>
      <c r="L41" s="114"/>
      <c r="M41" s="89">
        <v>0</v>
      </c>
      <c r="N41" s="114">
        <v>602000000</v>
      </c>
      <c r="O41" s="141" t="s">
        <v>426</v>
      </c>
      <c r="P41" s="90">
        <v>2.9499999999999998E-2</v>
      </c>
      <c r="Q41" s="121">
        <v>-418000</v>
      </c>
      <c r="R41" s="89">
        <v>-58102</v>
      </c>
      <c r="S41" s="89">
        <v>-75489</v>
      </c>
      <c r="T41" s="89">
        <v>-2154</v>
      </c>
      <c r="U41" s="89">
        <v>-1545</v>
      </c>
      <c r="V41" s="179" t="s">
        <v>196</v>
      </c>
      <c r="W41" s="92" t="s">
        <v>148</v>
      </c>
      <c r="X41" s="92" t="s">
        <v>144</v>
      </c>
      <c r="Y41" s="186" t="s">
        <v>188</v>
      </c>
    </row>
    <row r="42" spans="1:25" ht="14.25" customHeight="1">
      <c r="E42" s="2"/>
    </row>
    <row r="43" spans="1:25" ht="14.25" customHeight="1">
      <c r="E43" s="2"/>
      <c r="O43" s="143"/>
    </row>
    <row r="44" spans="1:25" ht="14.25" customHeight="1">
      <c r="E44" s="2"/>
    </row>
    <row r="45" spans="1:25" ht="14.25" customHeight="1">
      <c r="E45" s="2"/>
    </row>
    <row r="46" spans="1:25" ht="14.25" customHeight="1">
      <c r="E46" s="2"/>
    </row>
    <row r="47" spans="1:25" ht="14.25" customHeight="1">
      <c r="E47" s="2"/>
    </row>
    <row r="48" spans="1:25" ht="14.25" customHeight="1">
      <c r="E48" s="2"/>
    </row>
    <row r="49" spans="5:5" ht="14.25" customHeight="1">
      <c r="E49" s="2"/>
    </row>
    <row r="50" spans="5:5" ht="14.25" customHeight="1">
      <c r="E50" s="2"/>
    </row>
    <row r="51" spans="5:5" ht="14.25" customHeight="1">
      <c r="E51" s="2"/>
    </row>
    <row r="52" spans="5:5" ht="14.25" customHeight="1">
      <c r="E52" s="2"/>
    </row>
    <row r="53" spans="5:5" ht="14.25" customHeight="1">
      <c r="E53" s="2"/>
    </row>
    <row r="54" spans="5:5" ht="14.25" customHeight="1">
      <c r="E54" s="2"/>
    </row>
    <row r="55" spans="5:5" ht="14.25" customHeight="1">
      <c r="E55" s="2"/>
    </row>
    <row r="56" spans="5:5" ht="14.25" customHeight="1">
      <c r="E56" s="2"/>
    </row>
    <row r="57" spans="5:5" ht="14.25" customHeight="1">
      <c r="E57" s="2"/>
    </row>
    <row r="58" spans="5:5" ht="14.25" customHeight="1">
      <c r="E58" s="2"/>
    </row>
    <row r="59" spans="5:5" ht="14.25" customHeight="1">
      <c r="E59" s="2"/>
    </row>
    <row r="60" spans="5:5" ht="14.25" customHeight="1">
      <c r="E60" s="2"/>
    </row>
    <row r="61" spans="5:5" ht="14.25" customHeight="1">
      <c r="E61" s="2"/>
    </row>
    <row r="62" spans="5:5" ht="14.25" customHeight="1">
      <c r="E62" s="2"/>
    </row>
    <row r="63" spans="5:5" ht="14.25" customHeight="1">
      <c r="E63" s="2"/>
    </row>
    <row r="64" spans="5:5" ht="14.25" customHeight="1">
      <c r="E64" s="2"/>
    </row>
    <row r="65" spans="5:5" ht="14.25" customHeight="1">
      <c r="E65" s="2"/>
    </row>
    <row r="66" spans="5:5" ht="14.25" customHeight="1">
      <c r="E66" s="2"/>
    </row>
    <row r="67" spans="5:5" ht="14.25" customHeight="1">
      <c r="E67" s="2"/>
    </row>
    <row r="68" spans="5:5" ht="14.25" customHeight="1">
      <c r="E68" s="2"/>
    </row>
    <row r="69" spans="5:5" ht="14.25" customHeight="1">
      <c r="E69" s="2"/>
    </row>
    <row r="70" spans="5:5" ht="14.25" customHeight="1">
      <c r="E70" s="2"/>
    </row>
    <row r="71" spans="5:5" ht="14.25" customHeight="1">
      <c r="E71" s="2"/>
    </row>
    <row r="72" spans="5:5" ht="14.25" customHeight="1">
      <c r="E72" s="2"/>
    </row>
    <row r="73" spans="5:5" ht="14.25" customHeight="1">
      <c r="E73" s="2"/>
    </row>
    <row r="74" spans="5:5" ht="14.25" customHeight="1">
      <c r="E74" s="2"/>
    </row>
    <row r="75" spans="5:5" ht="14.25" customHeight="1">
      <c r="E75" s="2"/>
    </row>
    <row r="76" spans="5:5" ht="14.25" customHeight="1">
      <c r="E76" s="2"/>
    </row>
    <row r="77" spans="5:5" ht="14.25" customHeight="1">
      <c r="E77" s="2"/>
    </row>
    <row r="78" spans="5:5" ht="14.25" customHeight="1">
      <c r="E78" s="2"/>
    </row>
    <row r="79" spans="5:5" ht="14.25" customHeight="1">
      <c r="E79" s="2"/>
    </row>
    <row r="80" spans="5:5" ht="14.25" customHeight="1">
      <c r="E80" s="2"/>
    </row>
    <row r="81" spans="5:5" ht="14.25" customHeight="1">
      <c r="E81" s="2"/>
    </row>
    <row r="82" spans="5:5" ht="14.25" customHeight="1">
      <c r="E82" s="2"/>
    </row>
    <row r="83" spans="5:5" ht="14.25" customHeight="1">
      <c r="E83" s="2"/>
    </row>
    <row r="84" spans="5:5" ht="14.25" customHeight="1">
      <c r="E84" s="2"/>
    </row>
    <row r="85" spans="5:5" ht="14.25" customHeight="1">
      <c r="E85" s="2"/>
    </row>
    <row r="86" spans="5:5" ht="14.25" customHeight="1">
      <c r="E86" s="2"/>
    </row>
    <row r="87" spans="5:5" ht="14.25" customHeight="1">
      <c r="E87" s="2"/>
    </row>
    <row r="88" spans="5:5" ht="14.25" customHeight="1">
      <c r="E88" s="2"/>
    </row>
    <row r="89" spans="5:5" ht="14.25" customHeight="1">
      <c r="E89" s="2"/>
    </row>
    <row r="90" spans="5:5" ht="14.25" customHeight="1">
      <c r="E90" s="2"/>
    </row>
    <row r="91" spans="5:5" ht="14.25" customHeight="1">
      <c r="E91" s="2"/>
    </row>
    <row r="92" spans="5:5" ht="14.25" customHeight="1">
      <c r="E92" s="2"/>
    </row>
    <row r="93" spans="5:5" ht="14.25" customHeight="1">
      <c r="E93" s="2"/>
    </row>
    <row r="94" spans="5:5" ht="14.25" customHeight="1">
      <c r="E94" s="2"/>
    </row>
    <row r="95" spans="5:5" ht="14.25" customHeight="1">
      <c r="E95" s="2"/>
    </row>
    <row r="96" spans="5:5" ht="14.25" customHeight="1">
      <c r="E96" s="2"/>
    </row>
    <row r="97" spans="5:5" ht="14.25" customHeight="1">
      <c r="E97" s="2"/>
    </row>
    <row r="98" spans="5:5" ht="14.25" customHeight="1">
      <c r="E98" s="2"/>
    </row>
    <row r="99" spans="5:5" ht="14.25" customHeight="1">
      <c r="E99" s="2"/>
    </row>
    <row r="100" spans="5:5" ht="14.25" customHeight="1">
      <c r="E100" s="2"/>
    </row>
    <row r="101" spans="5:5" ht="14.25" customHeight="1">
      <c r="E101" s="2"/>
    </row>
    <row r="102" spans="5:5" ht="14.25" customHeight="1">
      <c r="E102" s="2"/>
    </row>
    <row r="103" spans="5:5" ht="14.25" customHeight="1">
      <c r="E103" s="2"/>
    </row>
    <row r="104" spans="5:5" ht="14.25" customHeight="1">
      <c r="E104" s="2"/>
    </row>
    <row r="105" spans="5:5" ht="14.25" customHeight="1">
      <c r="E105" s="2"/>
    </row>
    <row r="106" spans="5:5" ht="14.25" customHeight="1">
      <c r="E106" s="2"/>
    </row>
    <row r="107" spans="5:5" ht="14.25" customHeight="1">
      <c r="E107" s="2"/>
    </row>
    <row r="108" spans="5:5" ht="14.25" customHeight="1">
      <c r="E108" s="2"/>
    </row>
    <row r="109" spans="5:5" ht="14.25" customHeight="1">
      <c r="E109" s="2"/>
    </row>
    <row r="110" spans="5:5" ht="14.25" customHeight="1">
      <c r="E110" s="2"/>
    </row>
    <row r="111" spans="5:5" ht="14.25" customHeight="1">
      <c r="E111" s="2"/>
    </row>
    <row r="112" spans="5:5" ht="14.25" customHeight="1">
      <c r="E112" s="2"/>
    </row>
    <row r="113" spans="5:5" ht="14.25" customHeight="1">
      <c r="E113" s="2"/>
    </row>
    <row r="114" spans="5:5" ht="14.25" customHeight="1">
      <c r="E114" s="2"/>
    </row>
    <row r="115" spans="5:5" ht="14.25" customHeight="1">
      <c r="E115" s="2"/>
    </row>
    <row r="116" spans="5:5" ht="14.25" customHeight="1">
      <c r="E116" s="2"/>
    </row>
    <row r="117" spans="5:5" ht="14.25" customHeight="1">
      <c r="E117" s="2"/>
    </row>
    <row r="118" spans="5:5" ht="14.25" customHeight="1">
      <c r="E118" s="2"/>
    </row>
    <row r="119" spans="5:5" ht="14.25" customHeight="1">
      <c r="E119" s="2"/>
    </row>
    <row r="120" spans="5:5" ht="14.25" customHeight="1">
      <c r="E120" s="2"/>
    </row>
    <row r="121" spans="5:5" ht="14.25" customHeight="1">
      <c r="E121" s="2"/>
    </row>
    <row r="122" spans="5:5" ht="14.25" customHeight="1">
      <c r="E122" s="2"/>
    </row>
    <row r="123" spans="5:5" ht="14.25" customHeight="1">
      <c r="E123" s="2"/>
    </row>
    <row r="124" spans="5:5" ht="14.25" customHeight="1">
      <c r="E124" s="2"/>
    </row>
    <row r="125" spans="5:5" ht="14.25" customHeight="1">
      <c r="E125" s="2"/>
    </row>
    <row r="126" spans="5:5" ht="14.25" customHeight="1">
      <c r="E126" s="2"/>
    </row>
    <row r="127" spans="5:5" ht="14.25" customHeight="1">
      <c r="E127" s="2"/>
    </row>
    <row r="128" spans="5:5" ht="14.25" customHeight="1">
      <c r="E128" s="2"/>
    </row>
    <row r="129" spans="5:5" ht="14.25" customHeight="1">
      <c r="E129" s="2"/>
    </row>
    <row r="130" spans="5:5" ht="14.25" customHeight="1">
      <c r="E130" s="2"/>
    </row>
    <row r="131" spans="5:5" ht="14.25" customHeight="1">
      <c r="E131" s="2"/>
    </row>
    <row r="132" spans="5:5" ht="14.25" customHeight="1">
      <c r="E132" s="2"/>
    </row>
    <row r="133" spans="5:5" ht="14.25" customHeight="1">
      <c r="E133" s="2"/>
    </row>
    <row r="134" spans="5:5" ht="14.25" customHeight="1">
      <c r="E134" s="2"/>
    </row>
    <row r="135" spans="5:5" ht="14.25" customHeight="1">
      <c r="E135" s="2"/>
    </row>
    <row r="136" spans="5:5" ht="14.25" customHeight="1">
      <c r="E136" s="2"/>
    </row>
    <row r="137" spans="5:5" ht="14.25" customHeight="1">
      <c r="E137" s="2"/>
    </row>
    <row r="138" spans="5:5" ht="14.25" customHeight="1">
      <c r="E138" s="2"/>
    </row>
    <row r="139" spans="5:5" ht="14.25" customHeight="1">
      <c r="E139" s="2"/>
    </row>
    <row r="140" spans="5:5" ht="14.25" customHeight="1">
      <c r="E140" s="2"/>
    </row>
    <row r="141" spans="5:5" ht="14.25" customHeight="1">
      <c r="E141" s="2"/>
    </row>
    <row r="142" spans="5:5" ht="14.25" customHeight="1">
      <c r="E142" s="2"/>
    </row>
    <row r="143" spans="5:5" ht="14.25" customHeight="1">
      <c r="E143" s="2"/>
    </row>
    <row r="144" spans="5:5" ht="14.25" customHeight="1">
      <c r="E144" s="2"/>
    </row>
    <row r="145" spans="5:5" ht="14.25" customHeight="1">
      <c r="E145" s="2"/>
    </row>
    <row r="146" spans="5:5" ht="14.25" customHeight="1">
      <c r="E146" s="2"/>
    </row>
    <row r="147" spans="5:5" ht="14.25" customHeight="1">
      <c r="E147" s="2"/>
    </row>
    <row r="148" spans="5:5" ht="14.25" customHeight="1">
      <c r="E148" s="2"/>
    </row>
    <row r="149" spans="5:5" ht="14.25" customHeight="1">
      <c r="E149" s="2"/>
    </row>
    <row r="150" spans="5:5" ht="14.25" customHeight="1">
      <c r="E150" s="2"/>
    </row>
    <row r="151" spans="5:5" ht="14.25" customHeight="1">
      <c r="E151" s="2"/>
    </row>
    <row r="152" spans="5:5" ht="14.25" customHeight="1">
      <c r="E152" s="2"/>
    </row>
    <row r="153" spans="5:5" ht="14.25" customHeight="1">
      <c r="E153" s="2"/>
    </row>
    <row r="154" spans="5:5" ht="14.25" customHeight="1">
      <c r="E154" s="2"/>
    </row>
    <row r="155" spans="5:5" ht="14.25" customHeight="1">
      <c r="E155" s="2"/>
    </row>
    <row r="156" spans="5:5" ht="14.25" customHeight="1">
      <c r="E156" s="2"/>
    </row>
    <row r="157" spans="5:5" ht="14.25" customHeight="1">
      <c r="E157" s="2"/>
    </row>
    <row r="158" spans="5:5" ht="14.25" customHeight="1">
      <c r="E158" s="2"/>
    </row>
    <row r="159" spans="5:5" ht="14.25" customHeight="1">
      <c r="E159" s="2"/>
    </row>
    <row r="160" spans="5:5" ht="14.25" customHeight="1">
      <c r="E160" s="2"/>
    </row>
    <row r="161" spans="5:5" ht="14.25" customHeight="1">
      <c r="E161" s="2"/>
    </row>
    <row r="162" spans="5:5" ht="14.25" customHeight="1">
      <c r="E162" s="2"/>
    </row>
    <row r="163" spans="5:5" ht="14.25" customHeight="1">
      <c r="E163" s="2"/>
    </row>
    <row r="164" spans="5:5" ht="14.25" customHeight="1">
      <c r="E164" s="2"/>
    </row>
    <row r="165" spans="5:5" ht="14.25" customHeight="1">
      <c r="E165" s="2"/>
    </row>
    <row r="166" spans="5:5" ht="14.25" customHeight="1">
      <c r="E166" s="2"/>
    </row>
    <row r="167" spans="5:5" ht="14.25" customHeight="1">
      <c r="E167" s="2"/>
    </row>
    <row r="168" spans="5:5" ht="14.25" customHeight="1">
      <c r="E168" s="2"/>
    </row>
    <row r="169" spans="5:5" ht="14.25" customHeight="1">
      <c r="E169" s="2"/>
    </row>
    <row r="170" spans="5:5" ht="14.25" customHeight="1">
      <c r="E170" s="2"/>
    </row>
    <row r="171" spans="5:5" ht="14.25" customHeight="1">
      <c r="E171" s="2"/>
    </row>
    <row r="172" spans="5:5" ht="14.25" customHeight="1">
      <c r="E172" s="2"/>
    </row>
    <row r="173" spans="5:5" ht="14.25" customHeight="1">
      <c r="E173" s="2"/>
    </row>
    <row r="174" spans="5:5" ht="14.25" customHeight="1">
      <c r="E174" s="2"/>
    </row>
    <row r="175" spans="5:5" ht="14.25" customHeight="1">
      <c r="E175" s="2"/>
    </row>
    <row r="176" spans="5:5" ht="14.25" customHeight="1">
      <c r="E176" s="2"/>
    </row>
    <row r="177" spans="5:5" ht="14.25" customHeight="1">
      <c r="E177" s="2"/>
    </row>
    <row r="178" spans="5:5" ht="14.25" customHeight="1">
      <c r="E178" s="2"/>
    </row>
    <row r="179" spans="5:5" ht="14.25" customHeight="1">
      <c r="E179" s="2"/>
    </row>
    <row r="180" spans="5:5" ht="14.25" customHeight="1">
      <c r="E180" s="2"/>
    </row>
    <row r="181" spans="5:5" ht="14.25" customHeight="1">
      <c r="E181" s="2"/>
    </row>
    <row r="182" spans="5:5" ht="14.25" customHeight="1">
      <c r="E182" s="2"/>
    </row>
    <row r="183" spans="5:5" ht="14.25" customHeight="1">
      <c r="E183" s="2"/>
    </row>
    <row r="184" spans="5:5" ht="14.25" customHeight="1">
      <c r="E184" s="2"/>
    </row>
    <row r="185" spans="5:5" ht="14.25" customHeight="1">
      <c r="E185" s="2"/>
    </row>
    <row r="186" spans="5:5" ht="14.25" customHeight="1">
      <c r="E186" s="2"/>
    </row>
    <row r="187" spans="5:5" ht="14.25" customHeight="1">
      <c r="E187" s="2"/>
    </row>
    <row r="188" spans="5:5" ht="14.25" customHeight="1">
      <c r="E188" s="2"/>
    </row>
    <row r="189" spans="5:5" ht="14.25" customHeight="1">
      <c r="E189" s="2"/>
    </row>
    <row r="190" spans="5:5" ht="14.25" customHeight="1">
      <c r="E190" s="2"/>
    </row>
    <row r="191" spans="5:5" ht="14.25" customHeight="1">
      <c r="E191" s="2"/>
    </row>
    <row r="192" spans="5:5" ht="14.25" customHeight="1">
      <c r="E192" s="2"/>
    </row>
    <row r="193" spans="5:5" ht="14.25" customHeight="1">
      <c r="E193" s="2"/>
    </row>
    <row r="194" spans="5:5" ht="14.25" customHeight="1">
      <c r="E194" s="2"/>
    </row>
    <row r="195" spans="5:5" ht="14.25" customHeight="1">
      <c r="E195" s="2"/>
    </row>
    <row r="196" spans="5:5" ht="14.25" customHeight="1">
      <c r="E196" s="2"/>
    </row>
    <row r="197" spans="5:5" ht="14.25" customHeight="1">
      <c r="E197" s="2"/>
    </row>
    <row r="198" spans="5:5" ht="14.25" customHeight="1">
      <c r="E198" s="2"/>
    </row>
    <row r="199" spans="5:5" ht="14.25" customHeight="1">
      <c r="E199" s="2"/>
    </row>
    <row r="200" spans="5:5" ht="14.25" customHeight="1">
      <c r="E200" s="2"/>
    </row>
    <row r="201" spans="5:5" ht="14.25" customHeight="1">
      <c r="E201" s="2"/>
    </row>
    <row r="202" spans="5:5" ht="14.25" customHeight="1">
      <c r="E202" s="2"/>
    </row>
    <row r="203" spans="5:5" ht="14.25" customHeight="1">
      <c r="E203" s="2"/>
    </row>
    <row r="204" spans="5:5" ht="14.25" customHeight="1">
      <c r="E204" s="2"/>
    </row>
    <row r="205" spans="5:5" ht="14.25" customHeight="1">
      <c r="E205" s="2"/>
    </row>
    <row r="206" spans="5:5" ht="14.25" customHeight="1">
      <c r="E206" s="2"/>
    </row>
    <row r="207" spans="5:5" ht="14.25" customHeight="1">
      <c r="E207" s="2"/>
    </row>
    <row r="208" spans="5:5" ht="14.25" customHeight="1">
      <c r="E208" s="2"/>
    </row>
    <row r="209" spans="5:5" ht="14.25" customHeight="1">
      <c r="E209" s="2"/>
    </row>
    <row r="210" spans="5:5" ht="14.25" customHeight="1">
      <c r="E210" s="2"/>
    </row>
    <row r="211" spans="5:5" ht="14.25" customHeight="1">
      <c r="E211" s="2"/>
    </row>
    <row r="212" spans="5:5" ht="14.25" customHeight="1">
      <c r="E212" s="2"/>
    </row>
    <row r="213" spans="5:5" ht="14.25" customHeight="1">
      <c r="E213" s="2"/>
    </row>
    <row r="214" spans="5:5" ht="14.25" customHeight="1">
      <c r="E214" s="2"/>
    </row>
    <row r="215" spans="5:5" ht="14.25" customHeight="1">
      <c r="E215" s="2"/>
    </row>
    <row r="216" spans="5:5" ht="14.25" customHeight="1">
      <c r="E216" s="2"/>
    </row>
    <row r="217" spans="5:5" ht="14.25" customHeight="1">
      <c r="E217" s="2"/>
    </row>
    <row r="218" spans="5:5" ht="14.25" customHeight="1">
      <c r="E218" s="2"/>
    </row>
    <row r="219" spans="5:5" ht="14.25" customHeight="1">
      <c r="E219" s="2"/>
    </row>
    <row r="220" spans="5:5" ht="14.25" customHeight="1">
      <c r="E220" s="2"/>
    </row>
    <row r="221" spans="5:5" ht="14.25" customHeight="1">
      <c r="E221" s="2"/>
    </row>
    <row r="222" spans="5:5" ht="14.25" customHeight="1">
      <c r="E222" s="2"/>
    </row>
    <row r="223" spans="5:5" ht="14.25" customHeight="1">
      <c r="E223" s="2"/>
    </row>
    <row r="224" spans="5:5" ht="14.25" customHeight="1">
      <c r="E224" s="2"/>
    </row>
    <row r="225" spans="5:5" ht="14.25" customHeight="1">
      <c r="E225" s="2"/>
    </row>
    <row r="226" spans="5:5" ht="14.25" customHeight="1">
      <c r="E226" s="2"/>
    </row>
    <row r="227" spans="5:5" ht="14.25" customHeight="1">
      <c r="E227" s="2"/>
    </row>
    <row r="228" spans="5:5" ht="14.25" customHeight="1">
      <c r="E228" s="2"/>
    </row>
    <row r="229" spans="5:5" ht="14.25" customHeight="1">
      <c r="E229" s="2"/>
    </row>
    <row r="230" spans="5:5" ht="14.25" customHeight="1">
      <c r="E230" s="2"/>
    </row>
    <row r="231" spans="5:5" ht="14.25" customHeight="1">
      <c r="E231" s="2"/>
    </row>
    <row r="232" spans="5:5" ht="14.25" customHeight="1">
      <c r="E232" s="2"/>
    </row>
    <row r="233" spans="5:5" ht="14.25" customHeight="1">
      <c r="E233" s="2"/>
    </row>
    <row r="234" spans="5:5" ht="14.25" customHeight="1">
      <c r="E234" s="2"/>
    </row>
    <row r="235" spans="5:5" ht="14.25" customHeight="1">
      <c r="E235" s="2"/>
    </row>
    <row r="236" spans="5:5" ht="14.25" customHeight="1">
      <c r="E236" s="2"/>
    </row>
    <row r="237" spans="5:5" ht="14.25" customHeight="1">
      <c r="E237" s="2"/>
    </row>
    <row r="238" spans="5:5" ht="14.25" customHeight="1">
      <c r="E238" s="2"/>
    </row>
    <row r="239" spans="5:5" ht="14.25" customHeight="1">
      <c r="E239" s="2"/>
    </row>
    <row r="240" spans="5:5" ht="14.25" customHeight="1">
      <c r="E240" s="2"/>
    </row>
    <row r="241" spans="5:5" ht="14.25" customHeight="1">
      <c r="E241" s="2"/>
    </row>
    <row r="242" spans="5:5" ht="14.25" customHeight="1">
      <c r="E242" s="2"/>
    </row>
    <row r="243" spans="5:5" ht="14.25" customHeight="1">
      <c r="E243" s="2"/>
    </row>
    <row r="244" spans="5:5" ht="14.25" customHeight="1">
      <c r="E244" s="2"/>
    </row>
    <row r="245" spans="5:5" ht="14.25" customHeight="1">
      <c r="E245" s="2"/>
    </row>
    <row r="246" spans="5:5" ht="14.25" customHeight="1">
      <c r="E246" s="2"/>
    </row>
    <row r="247" spans="5:5" ht="14.25" customHeight="1">
      <c r="E247" s="2"/>
    </row>
    <row r="248" spans="5:5" ht="14.25" customHeight="1">
      <c r="E248" s="2"/>
    </row>
    <row r="249" spans="5:5" ht="14.25" customHeight="1">
      <c r="E249" s="2"/>
    </row>
    <row r="250" spans="5:5" ht="14.25" customHeight="1">
      <c r="E250" s="2"/>
    </row>
    <row r="251" spans="5:5" ht="14.25" customHeight="1">
      <c r="E251" s="2"/>
    </row>
    <row r="252" spans="5:5" ht="14.25" customHeight="1">
      <c r="E252" s="2"/>
    </row>
    <row r="253" spans="5:5" ht="14.25" customHeight="1">
      <c r="E253" s="2"/>
    </row>
    <row r="254" spans="5:5" ht="14.25" customHeight="1">
      <c r="E254" s="2"/>
    </row>
    <row r="255" spans="5:5" ht="14.25" customHeight="1">
      <c r="E255" s="2"/>
    </row>
    <row r="256" spans="5:5" ht="14.25" customHeight="1">
      <c r="E256" s="2"/>
    </row>
    <row r="257" spans="5:5" ht="14.25" customHeight="1">
      <c r="E257" s="2"/>
    </row>
    <row r="258" spans="5:5" ht="14.25" customHeight="1">
      <c r="E258" s="2"/>
    </row>
    <row r="259" spans="5:5" ht="14.25" customHeight="1">
      <c r="E259" s="2"/>
    </row>
    <row r="260" spans="5:5" ht="14.25" customHeight="1">
      <c r="E260" s="2"/>
    </row>
    <row r="261" spans="5:5" ht="14.25" customHeight="1">
      <c r="E261" s="2"/>
    </row>
    <row r="262" spans="5:5" ht="14.25" customHeight="1">
      <c r="E262" s="2"/>
    </row>
    <row r="263" spans="5:5" ht="14.25" customHeight="1">
      <c r="E263" s="2"/>
    </row>
    <row r="264" spans="5:5" ht="14.25" customHeight="1">
      <c r="E264" s="2"/>
    </row>
    <row r="265" spans="5:5" ht="14.25" customHeight="1">
      <c r="E265" s="2"/>
    </row>
    <row r="266" spans="5:5" ht="14.25" customHeight="1">
      <c r="E266" s="2"/>
    </row>
    <row r="267" spans="5:5" ht="14.25" customHeight="1">
      <c r="E267" s="2"/>
    </row>
    <row r="268" spans="5:5" ht="14.25" customHeight="1">
      <c r="E268" s="2"/>
    </row>
    <row r="269" spans="5:5" ht="14.25" customHeight="1">
      <c r="E269" s="2"/>
    </row>
    <row r="270" spans="5:5" ht="14.25" customHeight="1">
      <c r="E270" s="2"/>
    </row>
    <row r="271" spans="5:5" ht="14.25" customHeight="1">
      <c r="E271" s="2"/>
    </row>
    <row r="272" spans="5:5" ht="14.25" customHeight="1">
      <c r="E272" s="2"/>
    </row>
    <row r="273" spans="5:5" ht="14.25" customHeight="1">
      <c r="E273" s="2"/>
    </row>
    <row r="274" spans="5:5" ht="14.25" customHeight="1">
      <c r="E274" s="2"/>
    </row>
    <row r="275" spans="5:5" ht="14.25" customHeight="1">
      <c r="E275" s="2"/>
    </row>
    <row r="276" spans="5:5" ht="14.25" customHeight="1">
      <c r="E276" s="2"/>
    </row>
    <row r="277" spans="5:5" ht="14.25" customHeight="1">
      <c r="E277" s="2"/>
    </row>
    <row r="278" spans="5:5" ht="14.25" customHeight="1">
      <c r="E278" s="2"/>
    </row>
    <row r="279" spans="5:5" ht="14.25" customHeight="1">
      <c r="E279" s="2"/>
    </row>
    <row r="280" spans="5:5" ht="14.25" customHeight="1">
      <c r="E280" s="2"/>
    </row>
    <row r="281" spans="5:5" ht="14.25" customHeight="1">
      <c r="E281" s="2"/>
    </row>
    <row r="282" spans="5:5" ht="14.25" customHeight="1">
      <c r="E282" s="2"/>
    </row>
    <row r="283" spans="5:5" ht="14.25" customHeight="1">
      <c r="E283" s="2"/>
    </row>
    <row r="284" spans="5:5" ht="14.25" customHeight="1">
      <c r="E284" s="2"/>
    </row>
    <row r="285" spans="5:5" ht="14.25" customHeight="1">
      <c r="E285" s="2"/>
    </row>
    <row r="286" spans="5:5" ht="14.25" customHeight="1">
      <c r="E286" s="2"/>
    </row>
    <row r="287" spans="5:5" ht="14.25" customHeight="1">
      <c r="E287" s="2"/>
    </row>
    <row r="288" spans="5:5" ht="14.25" customHeight="1">
      <c r="E288" s="2"/>
    </row>
    <row r="289" spans="5:5" ht="14.25" customHeight="1">
      <c r="E289" s="2"/>
    </row>
    <row r="290" spans="5:5" ht="14.25" customHeight="1">
      <c r="E290" s="2"/>
    </row>
    <row r="291" spans="5:5" ht="14.25" customHeight="1">
      <c r="E291" s="2"/>
    </row>
    <row r="292" spans="5:5" ht="14.25" customHeight="1">
      <c r="E292" s="2"/>
    </row>
    <row r="293" spans="5:5" ht="14.25" customHeight="1">
      <c r="E293" s="2"/>
    </row>
    <row r="294" spans="5:5" ht="14.25" customHeight="1">
      <c r="E294" s="2"/>
    </row>
    <row r="295" spans="5:5" ht="14.25" customHeight="1">
      <c r="E295" s="2"/>
    </row>
    <row r="296" spans="5:5" ht="14.25" customHeight="1">
      <c r="E296" s="2"/>
    </row>
    <row r="297" spans="5:5" ht="14.25" customHeight="1">
      <c r="E297" s="2"/>
    </row>
    <row r="298" spans="5:5" ht="14.25" customHeight="1">
      <c r="E298" s="2"/>
    </row>
    <row r="299" spans="5:5" ht="14.25" customHeight="1">
      <c r="E299" s="2"/>
    </row>
    <row r="300" spans="5:5" ht="14.25" customHeight="1">
      <c r="E300" s="2"/>
    </row>
    <row r="301" spans="5:5" ht="14.25" customHeight="1">
      <c r="E301" s="2"/>
    </row>
    <row r="302" spans="5:5" ht="14.25" customHeight="1">
      <c r="E302" s="2"/>
    </row>
    <row r="303" spans="5:5" ht="14.25" customHeight="1">
      <c r="E303" s="2"/>
    </row>
    <row r="304" spans="5:5" ht="14.25" customHeight="1">
      <c r="E304" s="2"/>
    </row>
    <row r="305" spans="5:5" ht="14.25" customHeight="1">
      <c r="E305" s="2"/>
    </row>
    <row r="306" spans="5:5" ht="14.25" customHeight="1">
      <c r="E306" s="2"/>
    </row>
    <row r="307" spans="5:5" ht="14.25" customHeight="1">
      <c r="E307" s="2"/>
    </row>
    <row r="308" spans="5:5" ht="14.25" customHeight="1">
      <c r="E308" s="2"/>
    </row>
    <row r="309" spans="5:5" ht="14.25" customHeight="1">
      <c r="E309" s="2"/>
    </row>
    <row r="310" spans="5:5" ht="14.25" customHeight="1">
      <c r="E310" s="2"/>
    </row>
    <row r="311" spans="5:5" ht="14.25" customHeight="1">
      <c r="E311" s="2"/>
    </row>
    <row r="312" spans="5:5" ht="14.25" customHeight="1">
      <c r="E312" s="2"/>
    </row>
    <row r="313" spans="5:5" ht="14.25" customHeight="1">
      <c r="E313" s="2"/>
    </row>
    <row r="314" spans="5:5" ht="14.25" customHeight="1">
      <c r="E314" s="2"/>
    </row>
    <row r="315" spans="5:5" ht="14.25" customHeight="1">
      <c r="E315" s="2"/>
    </row>
    <row r="316" spans="5:5" ht="14.25" customHeight="1">
      <c r="E316" s="2"/>
    </row>
    <row r="317" spans="5:5" ht="14.25" customHeight="1">
      <c r="E317" s="2"/>
    </row>
    <row r="318" spans="5:5" ht="14.25" customHeight="1">
      <c r="E318" s="2"/>
    </row>
    <row r="319" spans="5:5" ht="14.25" customHeight="1">
      <c r="E319" s="2"/>
    </row>
    <row r="320" spans="5:5" ht="14.25" customHeight="1">
      <c r="E320" s="2"/>
    </row>
    <row r="321" spans="5:5" ht="14.25" customHeight="1">
      <c r="E321" s="2"/>
    </row>
    <row r="322" spans="5:5" ht="14.25" customHeight="1">
      <c r="E322" s="2"/>
    </row>
    <row r="323" spans="5:5" ht="14.25" customHeight="1">
      <c r="E323" s="2"/>
    </row>
    <row r="324" spans="5:5" ht="14.25" customHeight="1">
      <c r="E324" s="2"/>
    </row>
    <row r="325" spans="5:5" ht="14.25" customHeight="1">
      <c r="E325" s="2"/>
    </row>
    <row r="326" spans="5:5" ht="14.25" customHeight="1">
      <c r="E326" s="2"/>
    </row>
    <row r="327" spans="5:5" ht="14.25" customHeight="1">
      <c r="E327" s="2"/>
    </row>
    <row r="328" spans="5:5" ht="14.25" customHeight="1">
      <c r="E328" s="2"/>
    </row>
    <row r="329" spans="5:5" ht="14.25" customHeight="1">
      <c r="E329" s="2"/>
    </row>
    <row r="330" spans="5:5" ht="14.25" customHeight="1">
      <c r="E330" s="2"/>
    </row>
    <row r="331" spans="5:5" ht="14.25" customHeight="1">
      <c r="E331" s="2"/>
    </row>
    <row r="332" spans="5:5" ht="14.25" customHeight="1">
      <c r="E332" s="2"/>
    </row>
    <row r="333" spans="5:5" ht="14.25" customHeight="1">
      <c r="E333" s="2"/>
    </row>
    <row r="334" spans="5:5" ht="14.25" customHeight="1">
      <c r="E334" s="2"/>
    </row>
    <row r="335" spans="5:5" ht="14.25" customHeight="1">
      <c r="E335" s="2"/>
    </row>
    <row r="336" spans="5:5" ht="14.25" customHeight="1">
      <c r="E336" s="2"/>
    </row>
    <row r="337" spans="5:5" ht="14.25" customHeight="1">
      <c r="E337" s="2"/>
    </row>
    <row r="338" spans="5:5" ht="14.25" customHeight="1">
      <c r="E338" s="2"/>
    </row>
    <row r="339" spans="5:5" ht="14.25" customHeight="1">
      <c r="E339" s="2"/>
    </row>
    <row r="340" spans="5:5" ht="14.25" customHeight="1">
      <c r="E340" s="2"/>
    </row>
    <row r="341" spans="5:5" ht="14.25" customHeight="1">
      <c r="E341" s="2"/>
    </row>
    <row r="342" spans="5:5" ht="14.25" customHeight="1">
      <c r="E342" s="2"/>
    </row>
    <row r="343" spans="5:5" ht="14.25" customHeight="1">
      <c r="E343" s="2"/>
    </row>
    <row r="344" spans="5:5" ht="14.25" customHeight="1">
      <c r="E344" s="2"/>
    </row>
    <row r="345" spans="5:5" ht="14.25" customHeight="1">
      <c r="E345" s="2"/>
    </row>
    <row r="346" spans="5:5" ht="14.25" customHeight="1">
      <c r="E346" s="2"/>
    </row>
    <row r="347" spans="5:5" ht="14.25" customHeight="1">
      <c r="E347" s="2"/>
    </row>
    <row r="348" spans="5:5" ht="14.25" customHeight="1">
      <c r="E348" s="2"/>
    </row>
    <row r="349" spans="5:5" ht="14.25" customHeight="1">
      <c r="E349" s="2"/>
    </row>
    <row r="350" spans="5:5" ht="14.25" customHeight="1">
      <c r="E350" s="2"/>
    </row>
    <row r="351" spans="5:5" ht="14.25" customHeight="1">
      <c r="E351" s="2"/>
    </row>
    <row r="352" spans="5:5" ht="14.25" customHeight="1">
      <c r="E352" s="2"/>
    </row>
    <row r="353" spans="5:5" ht="14.25" customHeight="1">
      <c r="E353" s="2"/>
    </row>
    <row r="354" spans="5:5" ht="14.25" customHeight="1">
      <c r="E354" s="2"/>
    </row>
    <row r="355" spans="5:5" ht="14.25" customHeight="1">
      <c r="E355" s="2"/>
    </row>
    <row r="356" spans="5:5" ht="14.25" customHeight="1">
      <c r="E356" s="2"/>
    </row>
    <row r="357" spans="5:5" ht="14.25" customHeight="1">
      <c r="E357" s="2"/>
    </row>
    <row r="358" spans="5:5" ht="14.25" customHeight="1">
      <c r="E358" s="2"/>
    </row>
    <row r="359" spans="5:5" ht="14.25" customHeight="1">
      <c r="E359" s="2"/>
    </row>
    <row r="360" spans="5:5" ht="14.25" customHeight="1">
      <c r="E360" s="2"/>
    </row>
    <row r="361" spans="5:5" ht="14.25" customHeight="1">
      <c r="E361" s="2"/>
    </row>
    <row r="362" spans="5:5" ht="14.25" customHeight="1">
      <c r="E362" s="2"/>
    </row>
    <row r="363" spans="5:5" ht="14.25" customHeight="1">
      <c r="E363" s="2"/>
    </row>
    <row r="364" spans="5:5" ht="14.25" customHeight="1">
      <c r="E364" s="2"/>
    </row>
    <row r="365" spans="5:5" ht="14.25" customHeight="1">
      <c r="E365" s="2"/>
    </row>
    <row r="366" spans="5:5" ht="14.25" customHeight="1">
      <c r="E366" s="2"/>
    </row>
    <row r="367" spans="5:5" ht="14.25" customHeight="1">
      <c r="E367" s="2"/>
    </row>
    <row r="368" spans="5:5" ht="14.25" customHeight="1">
      <c r="E368" s="2"/>
    </row>
    <row r="369" spans="5:5" ht="14.25" customHeight="1">
      <c r="E369" s="2"/>
    </row>
    <row r="370" spans="5:5" ht="14.25" customHeight="1">
      <c r="E370" s="2"/>
    </row>
    <row r="371" spans="5:5" ht="14.25" customHeight="1">
      <c r="E371" s="2"/>
    </row>
    <row r="372" spans="5:5" ht="14.25" customHeight="1">
      <c r="E372" s="2"/>
    </row>
    <row r="373" spans="5:5" ht="14.25" customHeight="1">
      <c r="E373" s="2"/>
    </row>
    <row r="374" spans="5:5" ht="14.25" customHeight="1">
      <c r="E374" s="2"/>
    </row>
    <row r="375" spans="5:5" ht="14.25" customHeight="1">
      <c r="E375" s="2"/>
    </row>
    <row r="376" spans="5:5" ht="14.25" customHeight="1">
      <c r="E376" s="2"/>
    </row>
    <row r="377" spans="5:5" ht="14.25" customHeight="1">
      <c r="E377" s="2"/>
    </row>
    <row r="378" spans="5:5" ht="14.25" customHeight="1">
      <c r="E378" s="2"/>
    </row>
    <row r="379" spans="5:5" ht="14.25" customHeight="1">
      <c r="E379" s="2"/>
    </row>
    <row r="380" spans="5:5" ht="14.25" customHeight="1">
      <c r="E380" s="2"/>
    </row>
    <row r="381" spans="5:5" ht="14.25" customHeight="1">
      <c r="E381" s="2"/>
    </row>
    <row r="382" spans="5:5" ht="14.25" customHeight="1">
      <c r="E382" s="2"/>
    </row>
    <row r="383" spans="5:5" ht="14.25" customHeight="1">
      <c r="E383" s="2"/>
    </row>
    <row r="384" spans="5:5" ht="14.25" customHeight="1">
      <c r="E384" s="2"/>
    </row>
    <row r="385" spans="5:5" ht="14.25" customHeight="1">
      <c r="E385" s="2"/>
    </row>
    <row r="386" spans="5:5" ht="14.25" customHeight="1">
      <c r="E386" s="2"/>
    </row>
    <row r="387" spans="5:5" ht="14.25" customHeight="1">
      <c r="E387" s="2"/>
    </row>
    <row r="388" spans="5:5" ht="14.25" customHeight="1">
      <c r="E388" s="2"/>
    </row>
    <row r="389" spans="5:5" ht="14.25" customHeight="1">
      <c r="E389" s="2"/>
    </row>
    <row r="390" spans="5:5" ht="14.25" customHeight="1">
      <c r="E390" s="2"/>
    </row>
    <row r="391" spans="5:5" ht="14.25" customHeight="1">
      <c r="E391" s="2"/>
    </row>
    <row r="392" spans="5:5" ht="14.25" customHeight="1">
      <c r="E392" s="2"/>
    </row>
    <row r="393" spans="5:5" ht="14.25" customHeight="1">
      <c r="E393" s="2"/>
    </row>
    <row r="394" spans="5:5" ht="14.25" customHeight="1">
      <c r="E394" s="2"/>
    </row>
    <row r="395" spans="5:5" ht="14.25" customHeight="1">
      <c r="E395" s="2"/>
    </row>
    <row r="396" spans="5:5" ht="14.25" customHeight="1">
      <c r="E396" s="2"/>
    </row>
    <row r="397" spans="5:5" ht="14.25" customHeight="1">
      <c r="E397" s="2"/>
    </row>
    <row r="398" spans="5:5" ht="14.25" customHeight="1">
      <c r="E398" s="2"/>
    </row>
    <row r="399" spans="5:5" ht="14.25" customHeight="1">
      <c r="E399" s="2"/>
    </row>
    <row r="400" spans="5:5" ht="14.25" customHeight="1">
      <c r="E400" s="2"/>
    </row>
    <row r="401" spans="5:5" ht="14.25" customHeight="1">
      <c r="E401" s="2"/>
    </row>
    <row r="402" spans="5:5" ht="14.25" customHeight="1">
      <c r="E402" s="2"/>
    </row>
    <row r="403" spans="5:5" ht="14.25" customHeight="1">
      <c r="E403" s="2"/>
    </row>
    <row r="404" spans="5:5" ht="14.25" customHeight="1">
      <c r="E404" s="2"/>
    </row>
    <row r="405" spans="5:5" ht="14.25" customHeight="1">
      <c r="E405" s="2"/>
    </row>
    <row r="406" spans="5:5" ht="14.25" customHeight="1">
      <c r="E406" s="2"/>
    </row>
    <row r="407" spans="5:5" ht="14.25" customHeight="1">
      <c r="E407" s="2"/>
    </row>
    <row r="408" spans="5:5" ht="14.25" customHeight="1">
      <c r="E408" s="2"/>
    </row>
    <row r="409" spans="5:5" ht="14.25" customHeight="1">
      <c r="E409" s="2"/>
    </row>
    <row r="410" spans="5:5" ht="14.25" customHeight="1">
      <c r="E410" s="2"/>
    </row>
    <row r="411" spans="5:5" ht="14.25" customHeight="1">
      <c r="E411" s="2"/>
    </row>
    <row r="412" spans="5:5" ht="14.25" customHeight="1">
      <c r="E412" s="2"/>
    </row>
    <row r="413" spans="5:5" ht="14.25" customHeight="1">
      <c r="E413" s="2"/>
    </row>
    <row r="414" spans="5:5" ht="14.25" customHeight="1">
      <c r="E414" s="2"/>
    </row>
    <row r="415" spans="5:5" ht="14.25" customHeight="1">
      <c r="E415" s="2"/>
    </row>
    <row r="416" spans="5:5" ht="14.25" customHeight="1">
      <c r="E416" s="2"/>
    </row>
    <row r="417" spans="5:5" ht="14.25" customHeight="1">
      <c r="E417" s="2"/>
    </row>
    <row r="418" spans="5:5" ht="14.25" customHeight="1">
      <c r="E418" s="2"/>
    </row>
    <row r="419" spans="5:5" ht="14.25" customHeight="1">
      <c r="E419" s="2"/>
    </row>
    <row r="420" spans="5:5" ht="14.25" customHeight="1">
      <c r="E420" s="2"/>
    </row>
    <row r="421" spans="5:5" ht="14.25" customHeight="1">
      <c r="E421" s="2"/>
    </row>
    <row r="422" spans="5:5" ht="14.25" customHeight="1">
      <c r="E422" s="2"/>
    </row>
    <row r="423" spans="5:5" ht="14.25" customHeight="1">
      <c r="E423" s="2"/>
    </row>
    <row r="424" spans="5:5" ht="14.25" customHeight="1">
      <c r="E424" s="2"/>
    </row>
    <row r="425" spans="5:5" ht="14.25" customHeight="1">
      <c r="E425" s="2"/>
    </row>
    <row r="426" spans="5:5" ht="14.25" customHeight="1">
      <c r="E426" s="2"/>
    </row>
    <row r="427" spans="5:5" ht="14.25" customHeight="1">
      <c r="E427" s="2"/>
    </row>
    <row r="428" spans="5:5" ht="14.25" customHeight="1">
      <c r="E428" s="2"/>
    </row>
    <row r="429" spans="5:5" ht="14.25" customHeight="1">
      <c r="E429" s="2"/>
    </row>
    <row r="430" spans="5:5" ht="14.25" customHeight="1">
      <c r="E430" s="2"/>
    </row>
    <row r="431" spans="5:5" ht="14.25" customHeight="1">
      <c r="E431" s="2"/>
    </row>
    <row r="432" spans="5:5" ht="14.25" customHeight="1">
      <c r="E432" s="2"/>
    </row>
    <row r="433" spans="5:5" ht="14.25" customHeight="1">
      <c r="E433" s="2"/>
    </row>
    <row r="434" spans="5:5" ht="14.25" customHeight="1">
      <c r="E434" s="2"/>
    </row>
    <row r="435" spans="5:5" ht="14.25" customHeight="1">
      <c r="E435" s="2"/>
    </row>
    <row r="436" spans="5:5" ht="14.25" customHeight="1">
      <c r="E436" s="2"/>
    </row>
    <row r="437" spans="5:5" ht="14.25" customHeight="1">
      <c r="E437" s="2"/>
    </row>
    <row r="438" spans="5:5" ht="14.25" customHeight="1">
      <c r="E438" s="2"/>
    </row>
    <row r="439" spans="5:5" ht="14.25" customHeight="1">
      <c r="E439" s="2"/>
    </row>
    <row r="440" spans="5:5" ht="14.25" customHeight="1">
      <c r="E440" s="2"/>
    </row>
    <row r="441" spans="5:5" ht="14.25" customHeight="1">
      <c r="E441" s="2"/>
    </row>
    <row r="442" spans="5:5" ht="14.25" customHeight="1">
      <c r="E442" s="2"/>
    </row>
    <row r="443" spans="5:5" ht="14.25" customHeight="1">
      <c r="E443" s="2"/>
    </row>
    <row r="444" spans="5:5" ht="14.25" customHeight="1">
      <c r="E444" s="2"/>
    </row>
    <row r="445" spans="5:5" ht="14.25" customHeight="1">
      <c r="E445" s="2"/>
    </row>
    <row r="446" spans="5:5" ht="14.25" customHeight="1">
      <c r="E446" s="2"/>
    </row>
    <row r="447" spans="5:5" ht="14.25" customHeight="1">
      <c r="E447" s="2"/>
    </row>
    <row r="448" spans="5:5" ht="14.25" customHeight="1">
      <c r="E448" s="2"/>
    </row>
    <row r="449" spans="5:5" ht="14.25" customHeight="1">
      <c r="E449" s="2"/>
    </row>
    <row r="450" spans="5:5" ht="14.25" customHeight="1">
      <c r="E450" s="2"/>
    </row>
    <row r="451" spans="5:5" ht="14.25" customHeight="1">
      <c r="E451" s="2"/>
    </row>
    <row r="452" spans="5:5" ht="14.25" customHeight="1">
      <c r="E452" s="2"/>
    </row>
    <row r="453" spans="5:5" ht="14.25" customHeight="1">
      <c r="E453" s="2"/>
    </row>
    <row r="454" spans="5:5" ht="14.25" customHeight="1">
      <c r="E454" s="2"/>
    </row>
    <row r="455" spans="5:5" ht="14.25" customHeight="1">
      <c r="E455" s="2"/>
    </row>
    <row r="456" spans="5:5" ht="14.25" customHeight="1">
      <c r="E456" s="2"/>
    </row>
    <row r="457" spans="5:5" ht="14.25" customHeight="1">
      <c r="E457" s="2"/>
    </row>
    <row r="458" spans="5:5" ht="14.25" customHeight="1">
      <c r="E458" s="2"/>
    </row>
    <row r="459" spans="5:5" ht="14.25" customHeight="1">
      <c r="E459" s="2"/>
    </row>
    <row r="460" spans="5:5" ht="14.25" customHeight="1">
      <c r="E460" s="2"/>
    </row>
    <row r="461" spans="5:5" ht="14.25" customHeight="1">
      <c r="E461" s="2"/>
    </row>
    <row r="462" spans="5:5" ht="14.25" customHeight="1">
      <c r="E462" s="2"/>
    </row>
    <row r="463" spans="5:5" ht="14.25" customHeight="1">
      <c r="E463" s="2"/>
    </row>
    <row r="464" spans="5:5" ht="14.25" customHeight="1">
      <c r="E464" s="2"/>
    </row>
    <row r="465" spans="5:5" ht="14.25" customHeight="1">
      <c r="E465" s="2"/>
    </row>
    <row r="466" spans="5:5" ht="14.25" customHeight="1">
      <c r="E466" s="2"/>
    </row>
    <row r="467" spans="5:5" ht="14.25" customHeight="1">
      <c r="E467" s="2"/>
    </row>
    <row r="468" spans="5:5" ht="14.25" customHeight="1">
      <c r="E468" s="2"/>
    </row>
    <row r="469" spans="5:5" ht="14.25" customHeight="1">
      <c r="E469" s="2"/>
    </row>
    <row r="470" spans="5:5" ht="14.25" customHeight="1">
      <c r="E470" s="2"/>
    </row>
    <row r="471" spans="5:5" ht="14.25" customHeight="1">
      <c r="E471" s="2"/>
    </row>
    <row r="472" spans="5:5" ht="14.25" customHeight="1">
      <c r="E472" s="2"/>
    </row>
    <row r="473" spans="5:5" ht="14.25" customHeight="1">
      <c r="E473" s="2"/>
    </row>
    <row r="474" spans="5:5" ht="14.25" customHeight="1">
      <c r="E474" s="2"/>
    </row>
    <row r="475" spans="5:5" ht="14.25" customHeight="1">
      <c r="E475" s="2"/>
    </row>
    <row r="476" spans="5:5" ht="14.25" customHeight="1">
      <c r="E476" s="2"/>
    </row>
    <row r="477" spans="5:5" ht="14.25" customHeight="1">
      <c r="E477" s="2"/>
    </row>
    <row r="478" spans="5:5" ht="14.25" customHeight="1">
      <c r="E478" s="2"/>
    </row>
    <row r="479" spans="5:5" ht="14.25" customHeight="1">
      <c r="E479" s="2"/>
    </row>
    <row r="480" spans="5:5" ht="14.25" customHeight="1">
      <c r="E480" s="2"/>
    </row>
    <row r="481" spans="5:5" ht="14.25" customHeight="1">
      <c r="E481" s="2"/>
    </row>
    <row r="482" spans="5:5" ht="14.25" customHeight="1">
      <c r="E482" s="2"/>
    </row>
    <row r="483" spans="5:5" ht="14.25" customHeight="1">
      <c r="E483" s="2"/>
    </row>
    <row r="484" spans="5:5" ht="14.25" customHeight="1">
      <c r="E484" s="2"/>
    </row>
    <row r="485" spans="5:5" ht="14.25" customHeight="1">
      <c r="E485" s="2"/>
    </row>
    <row r="486" spans="5:5" ht="14.25" customHeight="1">
      <c r="E486" s="2"/>
    </row>
    <row r="487" spans="5:5" ht="14.25" customHeight="1">
      <c r="E487" s="2"/>
    </row>
    <row r="488" spans="5:5" ht="14.25" customHeight="1">
      <c r="E488" s="2"/>
    </row>
    <row r="489" spans="5:5" ht="14.25" customHeight="1">
      <c r="E489" s="2"/>
    </row>
    <row r="490" spans="5:5" ht="14.25" customHeight="1">
      <c r="E490" s="2"/>
    </row>
    <row r="491" spans="5:5" ht="14.25" customHeight="1">
      <c r="E491" s="2"/>
    </row>
    <row r="492" spans="5:5" ht="14.25" customHeight="1">
      <c r="E492" s="2"/>
    </row>
    <row r="493" spans="5:5" ht="14.25" customHeight="1">
      <c r="E493" s="2"/>
    </row>
    <row r="494" spans="5:5" ht="14.25" customHeight="1">
      <c r="E494" s="2"/>
    </row>
    <row r="495" spans="5:5" ht="14.25" customHeight="1">
      <c r="E495" s="2"/>
    </row>
    <row r="496" spans="5:5" ht="14.25" customHeight="1">
      <c r="E496" s="2"/>
    </row>
    <row r="497" spans="5:5" ht="14.25" customHeight="1">
      <c r="E497" s="2"/>
    </row>
    <row r="498" spans="5:5" ht="14.25" customHeight="1">
      <c r="E498" s="2"/>
    </row>
    <row r="499" spans="5:5" ht="14.25" customHeight="1">
      <c r="E499" s="2"/>
    </row>
    <row r="500" spans="5:5" ht="14.25" customHeight="1">
      <c r="E500" s="2"/>
    </row>
    <row r="501" spans="5:5" ht="14.25" customHeight="1">
      <c r="E501" s="2"/>
    </row>
    <row r="502" spans="5:5" ht="14.25" customHeight="1">
      <c r="E502" s="2"/>
    </row>
    <row r="503" spans="5:5" ht="14.25" customHeight="1">
      <c r="E503" s="2"/>
    </row>
    <row r="504" spans="5:5" ht="14.25" customHeight="1">
      <c r="E504" s="2"/>
    </row>
    <row r="505" spans="5:5" ht="14.25" customHeight="1">
      <c r="E505" s="2"/>
    </row>
    <row r="506" spans="5:5" ht="14.25" customHeight="1">
      <c r="E506" s="2"/>
    </row>
    <row r="507" spans="5:5" ht="14.25" customHeight="1">
      <c r="E507" s="2"/>
    </row>
    <row r="508" spans="5:5" ht="14.25" customHeight="1">
      <c r="E508" s="2"/>
    </row>
    <row r="509" spans="5:5" ht="14.25" customHeight="1">
      <c r="E509" s="2"/>
    </row>
    <row r="510" spans="5:5" ht="14.25" customHeight="1">
      <c r="E510" s="2"/>
    </row>
    <row r="511" spans="5:5" ht="14.25" customHeight="1">
      <c r="E511" s="2"/>
    </row>
    <row r="512" spans="5:5" ht="14.25" customHeight="1">
      <c r="E512" s="2"/>
    </row>
    <row r="513" spans="5:5" ht="14.25" customHeight="1">
      <c r="E513" s="2"/>
    </row>
    <row r="514" spans="5:5" ht="14.25" customHeight="1">
      <c r="E514" s="2"/>
    </row>
    <row r="515" spans="5:5" ht="14.25" customHeight="1">
      <c r="E515" s="2"/>
    </row>
    <row r="516" spans="5:5" ht="14.25" customHeight="1">
      <c r="E516" s="2"/>
    </row>
    <row r="517" spans="5:5" ht="14.25" customHeight="1">
      <c r="E517" s="2"/>
    </row>
    <row r="518" spans="5:5" ht="14.25" customHeight="1">
      <c r="E518" s="2"/>
    </row>
    <row r="519" spans="5:5" ht="14.25" customHeight="1">
      <c r="E519" s="2"/>
    </row>
    <row r="520" spans="5:5" ht="14.25" customHeight="1">
      <c r="E520" s="2"/>
    </row>
    <row r="521" spans="5:5" ht="14.25" customHeight="1">
      <c r="E521" s="2"/>
    </row>
    <row r="522" spans="5:5" ht="14.25" customHeight="1">
      <c r="E522" s="2"/>
    </row>
    <row r="523" spans="5:5" ht="14.25" customHeight="1">
      <c r="E523" s="2"/>
    </row>
    <row r="524" spans="5:5" ht="14.25" customHeight="1">
      <c r="E524" s="2"/>
    </row>
    <row r="525" spans="5:5" ht="14.25" customHeight="1">
      <c r="E525" s="2"/>
    </row>
    <row r="526" spans="5:5" ht="14.25" customHeight="1">
      <c r="E526" s="2"/>
    </row>
    <row r="527" spans="5:5" ht="14.25" customHeight="1">
      <c r="E527" s="2"/>
    </row>
    <row r="528" spans="5:5" ht="14.25" customHeight="1">
      <c r="E528" s="2"/>
    </row>
    <row r="529" spans="5:5" ht="14.25" customHeight="1">
      <c r="E529" s="2"/>
    </row>
    <row r="530" spans="5:5" ht="14.25" customHeight="1">
      <c r="E530" s="2"/>
    </row>
    <row r="531" spans="5:5" ht="14.25" customHeight="1">
      <c r="E531" s="2"/>
    </row>
    <row r="532" spans="5:5" ht="14.25" customHeight="1">
      <c r="E532" s="2"/>
    </row>
    <row r="533" spans="5:5" ht="14.25" customHeight="1">
      <c r="E533" s="2"/>
    </row>
    <row r="534" spans="5:5" ht="14.25" customHeight="1">
      <c r="E534" s="2"/>
    </row>
    <row r="535" spans="5:5" ht="14.25" customHeight="1">
      <c r="E535" s="2"/>
    </row>
    <row r="536" spans="5:5" ht="14.25" customHeight="1">
      <c r="E536" s="2"/>
    </row>
    <row r="537" spans="5:5" ht="14.25" customHeight="1">
      <c r="E537" s="2"/>
    </row>
    <row r="538" spans="5:5" ht="14.25" customHeight="1">
      <c r="E538" s="2"/>
    </row>
    <row r="539" spans="5:5" ht="14.25" customHeight="1">
      <c r="E539" s="2"/>
    </row>
    <row r="540" spans="5:5" ht="14.25" customHeight="1">
      <c r="E540" s="2"/>
    </row>
    <row r="541" spans="5:5" ht="14.25" customHeight="1">
      <c r="E541" s="2"/>
    </row>
    <row r="542" spans="5:5" ht="14.25" customHeight="1">
      <c r="E542" s="2"/>
    </row>
    <row r="543" spans="5:5" ht="14.25" customHeight="1">
      <c r="E543" s="2"/>
    </row>
    <row r="544" spans="5:5" ht="14.25" customHeight="1">
      <c r="E544" s="2"/>
    </row>
    <row r="545" spans="5:5" ht="14.25" customHeight="1">
      <c r="E545" s="2"/>
    </row>
    <row r="546" spans="5:5" ht="14.25" customHeight="1">
      <c r="E546" s="2"/>
    </row>
    <row r="547" spans="5:5" ht="14.25" customHeight="1">
      <c r="E547" s="2"/>
    </row>
    <row r="548" spans="5:5" ht="14.25" customHeight="1">
      <c r="E548" s="2"/>
    </row>
    <row r="549" spans="5:5" ht="14.25" customHeight="1">
      <c r="E549" s="2"/>
    </row>
    <row r="550" spans="5:5" ht="14.25" customHeight="1">
      <c r="E550" s="2"/>
    </row>
    <row r="551" spans="5:5" ht="14.25" customHeight="1">
      <c r="E551" s="2"/>
    </row>
    <row r="552" spans="5:5" ht="14.25" customHeight="1">
      <c r="E552" s="2"/>
    </row>
    <row r="553" spans="5:5" ht="14.25" customHeight="1">
      <c r="E553" s="2"/>
    </row>
    <row r="554" spans="5:5" ht="14.25" customHeight="1">
      <c r="E554" s="2"/>
    </row>
    <row r="555" spans="5:5" ht="14.25" customHeight="1">
      <c r="E555" s="2"/>
    </row>
    <row r="556" spans="5:5" ht="14.25" customHeight="1">
      <c r="E556" s="2"/>
    </row>
    <row r="557" spans="5:5" ht="14.25" customHeight="1">
      <c r="E557" s="2"/>
    </row>
    <row r="558" spans="5:5" ht="14.25" customHeight="1">
      <c r="E558" s="2"/>
    </row>
    <row r="559" spans="5:5" ht="14.25" customHeight="1">
      <c r="E559" s="2"/>
    </row>
    <row r="560" spans="5:5" ht="14.25" customHeight="1">
      <c r="E560" s="2"/>
    </row>
    <row r="561" spans="5:5" ht="14.25" customHeight="1">
      <c r="E561" s="2"/>
    </row>
    <row r="562" spans="5:5" ht="14.25" customHeight="1">
      <c r="E562" s="2"/>
    </row>
    <row r="563" spans="5:5" ht="14.25" customHeight="1">
      <c r="E563" s="2"/>
    </row>
    <row r="564" spans="5:5" ht="14.25" customHeight="1">
      <c r="E564" s="2"/>
    </row>
    <row r="565" spans="5:5" ht="14.25" customHeight="1">
      <c r="E565" s="2"/>
    </row>
    <row r="566" spans="5:5" ht="14.25" customHeight="1">
      <c r="E566" s="2"/>
    </row>
    <row r="567" spans="5:5" ht="14.25" customHeight="1">
      <c r="E567" s="2"/>
    </row>
    <row r="568" spans="5:5" ht="14.25" customHeight="1">
      <c r="E568" s="2"/>
    </row>
    <row r="569" spans="5:5" ht="14.25" customHeight="1">
      <c r="E569" s="2"/>
    </row>
    <row r="570" spans="5:5" ht="14.25" customHeight="1">
      <c r="E570" s="2"/>
    </row>
    <row r="571" spans="5:5" ht="14.25" customHeight="1">
      <c r="E571" s="2"/>
    </row>
    <row r="572" spans="5:5" ht="14.25" customHeight="1">
      <c r="E572" s="2"/>
    </row>
    <row r="573" spans="5:5" ht="14.25" customHeight="1">
      <c r="E573" s="2"/>
    </row>
    <row r="574" spans="5:5" ht="14.25" customHeight="1">
      <c r="E574" s="2"/>
    </row>
    <row r="575" spans="5:5" ht="14.25" customHeight="1">
      <c r="E575" s="2"/>
    </row>
    <row r="576" spans="5:5" ht="14.25" customHeight="1">
      <c r="E576" s="2"/>
    </row>
    <row r="577" spans="5:5" ht="14.25" customHeight="1">
      <c r="E577" s="2"/>
    </row>
    <row r="578" spans="5:5" ht="14.25" customHeight="1">
      <c r="E578" s="2"/>
    </row>
    <row r="579" spans="5:5" ht="14.25" customHeight="1">
      <c r="E579" s="2"/>
    </row>
    <row r="580" spans="5:5" ht="14.25" customHeight="1">
      <c r="E580" s="2"/>
    </row>
    <row r="581" spans="5:5" ht="14.25" customHeight="1">
      <c r="E581" s="2"/>
    </row>
    <row r="582" spans="5:5" ht="14.25" customHeight="1">
      <c r="E582" s="2"/>
    </row>
    <row r="583" spans="5:5" ht="14.25" customHeight="1">
      <c r="E583" s="2"/>
    </row>
    <row r="584" spans="5:5" ht="14.25" customHeight="1">
      <c r="E584" s="2"/>
    </row>
    <row r="585" spans="5:5" ht="14.25" customHeight="1">
      <c r="E585" s="2"/>
    </row>
    <row r="586" spans="5:5" ht="14.25" customHeight="1">
      <c r="E586" s="2"/>
    </row>
    <row r="587" spans="5:5" ht="14.25" customHeight="1">
      <c r="E587" s="2"/>
    </row>
    <row r="588" spans="5:5" ht="14.25" customHeight="1">
      <c r="E588" s="2"/>
    </row>
    <row r="589" spans="5:5" ht="14.25" customHeight="1">
      <c r="E589" s="2"/>
    </row>
    <row r="590" spans="5:5" ht="14.25" customHeight="1">
      <c r="E590" s="2"/>
    </row>
    <row r="591" spans="5:5" ht="14.25" customHeight="1">
      <c r="E591" s="2"/>
    </row>
    <row r="592" spans="5:5" ht="14.25" customHeight="1">
      <c r="E592" s="2"/>
    </row>
    <row r="593" spans="5:5" ht="14.25" customHeight="1">
      <c r="E593" s="2"/>
    </row>
    <row r="594" spans="5:5" ht="14.25" customHeight="1">
      <c r="E594" s="2"/>
    </row>
    <row r="595" spans="5:5" ht="14.25" customHeight="1">
      <c r="E595" s="2"/>
    </row>
    <row r="596" spans="5:5" ht="14.25" customHeight="1">
      <c r="E596" s="2"/>
    </row>
    <row r="597" spans="5:5" ht="14.25" customHeight="1">
      <c r="E597" s="2"/>
    </row>
    <row r="598" spans="5:5" ht="14.25" customHeight="1">
      <c r="E598" s="2"/>
    </row>
    <row r="599" spans="5:5" ht="14.25" customHeight="1">
      <c r="E599" s="2"/>
    </row>
    <row r="600" spans="5:5" ht="14.25" customHeight="1">
      <c r="E600" s="2"/>
    </row>
    <row r="601" spans="5:5" ht="14.25" customHeight="1">
      <c r="E601" s="2"/>
    </row>
    <row r="602" spans="5:5" ht="14.25" customHeight="1">
      <c r="E602" s="2"/>
    </row>
    <row r="603" spans="5:5" ht="14.25" customHeight="1">
      <c r="E603" s="2"/>
    </row>
    <row r="604" spans="5:5" ht="14.25" customHeight="1">
      <c r="E604" s="2"/>
    </row>
    <row r="605" spans="5:5" ht="14.25" customHeight="1">
      <c r="E605" s="2"/>
    </row>
    <row r="606" spans="5:5" ht="14.25" customHeight="1">
      <c r="E606" s="2"/>
    </row>
    <row r="607" spans="5:5" ht="14.25" customHeight="1">
      <c r="E607" s="2"/>
    </row>
    <row r="608" spans="5:5" ht="14.25" customHeight="1">
      <c r="E608" s="2"/>
    </row>
    <row r="609" spans="5:5" ht="14.25" customHeight="1">
      <c r="E609" s="2"/>
    </row>
    <row r="610" spans="5:5" ht="14.25" customHeight="1">
      <c r="E610" s="2"/>
    </row>
    <row r="611" spans="5:5" ht="14.25" customHeight="1">
      <c r="E611" s="2"/>
    </row>
    <row r="612" spans="5:5" ht="14.25" customHeight="1">
      <c r="E612" s="2"/>
    </row>
    <row r="613" spans="5:5" ht="14.25" customHeight="1">
      <c r="E613" s="2"/>
    </row>
    <row r="614" spans="5:5" ht="14.25" customHeight="1">
      <c r="E614" s="2"/>
    </row>
    <row r="615" spans="5:5" ht="14.25" customHeight="1">
      <c r="E615" s="2"/>
    </row>
    <row r="616" spans="5:5" ht="14.25" customHeight="1">
      <c r="E616" s="2"/>
    </row>
    <row r="617" spans="5:5" ht="14.25" customHeight="1">
      <c r="E617" s="2"/>
    </row>
    <row r="618" spans="5:5" ht="14.25" customHeight="1">
      <c r="E618" s="2"/>
    </row>
    <row r="619" spans="5:5" ht="14.25" customHeight="1">
      <c r="E619" s="2"/>
    </row>
    <row r="620" spans="5:5" ht="14.25" customHeight="1">
      <c r="E620" s="2"/>
    </row>
    <row r="621" spans="5:5" ht="14.25" customHeight="1">
      <c r="E621" s="2"/>
    </row>
    <row r="622" spans="5:5" ht="14.25" customHeight="1">
      <c r="E622" s="2"/>
    </row>
    <row r="623" spans="5:5" ht="14.25" customHeight="1">
      <c r="E623" s="2"/>
    </row>
    <row r="624" spans="5:5" ht="14.25" customHeight="1">
      <c r="E624" s="2"/>
    </row>
    <row r="625" spans="5:5" ht="14.25" customHeight="1">
      <c r="E625" s="2"/>
    </row>
    <row r="626" spans="5:5" ht="14.25" customHeight="1">
      <c r="E626" s="2"/>
    </row>
    <row r="627" spans="5:5" ht="14.25" customHeight="1">
      <c r="E627" s="2"/>
    </row>
    <row r="628" spans="5:5" ht="14.25" customHeight="1">
      <c r="E628" s="2"/>
    </row>
    <row r="629" spans="5:5" ht="14.25" customHeight="1">
      <c r="E629" s="2"/>
    </row>
    <row r="630" spans="5:5" ht="14.25" customHeight="1">
      <c r="E630" s="2"/>
    </row>
    <row r="631" spans="5:5" ht="14.25" customHeight="1">
      <c r="E631" s="2"/>
    </row>
    <row r="632" spans="5:5" ht="14.25" customHeight="1">
      <c r="E632" s="2"/>
    </row>
    <row r="633" spans="5:5" ht="14.25" customHeight="1">
      <c r="E633" s="2"/>
    </row>
    <row r="634" spans="5:5" ht="14.25" customHeight="1">
      <c r="E634" s="2"/>
    </row>
    <row r="635" spans="5:5" ht="14.25" customHeight="1">
      <c r="E635" s="2"/>
    </row>
    <row r="636" spans="5:5" ht="14.25" customHeight="1">
      <c r="E636" s="2"/>
    </row>
    <row r="637" spans="5:5" ht="14.25" customHeight="1">
      <c r="E637" s="2"/>
    </row>
    <row r="638" spans="5:5" ht="14.25" customHeight="1">
      <c r="E638" s="2"/>
    </row>
    <row r="639" spans="5:5" ht="14.25" customHeight="1">
      <c r="E639" s="2"/>
    </row>
    <row r="640" spans="5:5" ht="14.25" customHeight="1">
      <c r="E640" s="2"/>
    </row>
    <row r="641" spans="5:5" ht="14.25" customHeight="1">
      <c r="E641" s="2"/>
    </row>
    <row r="642" spans="5:5" ht="14.25" customHeight="1">
      <c r="E642" s="2"/>
    </row>
    <row r="643" spans="5:5" ht="14.25" customHeight="1">
      <c r="E643" s="2"/>
    </row>
    <row r="644" spans="5:5" ht="14.25" customHeight="1">
      <c r="E644" s="2"/>
    </row>
    <row r="645" spans="5:5" ht="14.25" customHeight="1">
      <c r="E645" s="2"/>
    </row>
    <row r="646" spans="5:5" ht="14.25" customHeight="1">
      <c r="E646" s="2"/>
    </row>
    <row r="647" spans="5:5" ht="14.25" customHeight="1">
      <c r="E647" s="2"/>
    </row>
    <row r="648" spans="5:5" ht="14.25" customHeight="1">
      <c r="E648" s="2"/>
    </row>
    <row r="649" spans="5:5" ht="14.25" customHeight="1">
      <c r="E649" s="2"/>
    </row>
    <row r="650" spans="5:5" ht="14.25" customHeight="1">
      <c r="E650" s="2"/>
    </row>
    <row r="651" spans="5:5" ht="14.25" customHeight="1">
      <c r="E651" s="2"/>
    </row>
    <row r="652" spans="5:5" ht="14.25" customHeight="1">
      <c r="E652" s="2"/>
    </row>
    <row r="653" spans="5:5" ht="14.25" customHeight="1">
      <c r="E653" s="2"/>
    </row>
    <row r="654" spans="5:5" ht="14.25" customHeight="1">
      <c r="E654" s="2"/>
    </row>
    <row r="655" spans="5:5" ht="14.25" customHeight="1">
      <c r="E655" s="2"/>
    </row>
    <row r="656" spans="5:5" ht="14.25" customHeight="1">
      <c r="E656" s="2"/>
    </row>
    <row r="657" spans="5:5" ht="14.25" customHeight="1">
      <c r="E657" s="2"/>
    </row>
    <row r="658" spans="5:5" ht="14.25" customHeight="1">
      <c r="E658" s="2"/>
    </row>
    <row r="659" spans="5:5" ht="14.25" customHeight="1">
      <c r="E659" s="2"/>
    </row>
    <row r="660" spans="5:5" ht="14.25" customHeight="1">
      <c r="E660" s="2"/>
    </row>
    <row r="661" spans="5:5" ht="14.25" customHeight="1">
      <c r="E661" s="2"/>
    </row>
    <row r="662" spans="5:5" ht="14.25" customHeight="1">
      <c r="E662" s="2"/>
    </row>
    <row r="663" spans="5:5" ht="14.25" customHeight="1">
      <c r="E663" s="2"/>
    </row>
    <row r="664" spans="5:5" ht="14.25" customHeight="1">
      <c r="E664" s="2"/>
    </row>
    <row r="665" spans="5:5" ht="14.25" customHeight="1">
      <c r="E665" s="2"/>
    </row>
    <row r="666" spans="5:5" ht="14.25" customHeight="1">
      <c r="E666" s="2"/>
    </row>
    <row r="667" spans="5:5" ht="14.25" customHeight="1">
      <c r="E667" s="2"/>
    </row>
    <row r="668" spans="5:5" ht="14.25" customHeight="1">
      <c r="E668" s="2"/>
    </row>
    <row r="669" spans="5:5" ht="14.25" customHeight="1">
      <c r="E669" s="2"/>
    </row>
    <row r="670" spans="5:5" ht="14.25" customHeight="1">
      <c r="E670" s="2"/>
    </row>
    <row r="671" spans="5:5" ht="14.25" customHeight="1">
      <c r="E671" s="2"/>
    </row>
    <row r="672" spans="5:5" ht="14.25" customHeight="1">
      <c r="E672" s="2"/>
    </row>
    <row r="673" spans="5:5" ht="14.25" customHeight="1">
      <c r="E673" s="2"/>
    </row>
    <row r="674" spans="5:5" ht="14.25" customHeight="1">
      <c r="E674" s="2"/>
    </row>
    <row r="675" spans="5:5" ht="14.25" customHeight="1">
      <c r="E675" s="2"/>
    </row>
    <row r="676" spans="5:5" ht="14.25" customHeight="1">
      <c r="E676" s="2"/>
    </row>
    <row r="677" spans="5:5" ht="14.25" customHeight="1">
      <c r="E677" s="2"/>
    </row>
    <row r="678" spans="5:5" ht="14.25" customHeight="1">
      <c r="E678" s="2"/>
    </row>
    <row r="679" spans="5:5" ht="14.25" customHeight="1">
      <c r="E679" s="2"/>
    </row>
    <row r="680" spans="5:5" ht="14.25" customHeight="1">
      <c r="E680" s="2"/>
    </row>
    <row r="681" spans="5:5" ht="14.25" customHeight="1">
      <c r="E681" s="2"/>
    </row>
    <row r="682" spans="5:5" ht="14.25" customHeight="1">
      <c r="E682" s="2"/>
    </row>
    <row r="683" spans="5:5" ht="14.25" customHeight="1">
      <c r="E683" s="2"/>
    </row>
    <row r="684" spans="5:5" ht="14.25" customHeight="1">
      <c r="E684" s="2"/>
    </row>
    <row r="685" spans="5:5" ht="14.25" customHeight="1">
      <c r="E685" s="2"/>
    </row>
    <row r="686" spans="5:5" ht="14.25" customHeight="1">
      <c r="E686" s="2"/>
    </row>
    <row r="687" spans="5:5" ht="14.25" customHeight="1">
      <c r="E687" s="2"/>
    </row>
    <row r="688" spans="5:5" ht="14.25" customHeight="1">
      <c r="E688" s="2"/>
    </row>
    <row r="689" spans="5:5" ht="14.25" customHeight="1">
      <c r="E689" s="2"/>
    </row>
    <row r="690" spans="5:5" ht="14.25" customHeight="1">
      <c r="E690" s="2"/>
    </row>
    <row r="691" spans="5:5" ht="14.25" customHeight="1">
      <c r="E691" s="2"/>
    </row>
    <row r="692" spans="5:5" ht="14.25" customHeight="1">
      <c r="E692" s="2"/>
    </row>
    <row r="693" spans="5:5" ht="14.25" customHeight="1">
      <c r="E693" s="2"/>
    </row>
    <row r="694" spans="5:5" ht="14.25" customHeight="1">
      <c r="E694" s="2"/>
    </row>
    <row r="695" spans="5:5" ht="14.25" customHeight="1">
      <c r="E695" s="2"/>
    </row>
    <row r="696" spans="5:5" ht="14.25" customHeight="1">
      <c r="E696" s="2"/>
    </row>
    <row r="697" spans="5:5" ht="14.25" customHeight="1">
      <c r="E697" s="2"/>
    </row>
    <row r="698" spans="5:5" ht="14.25" customHeight="1">
      <c r="E698" s="2"/>
    </row>
    <row r="699" spans="5:5" ht="14.25" customHeight="1">
      <c r="E699" s="2"/>
    </row>
    <row r="700" spans="5:5" ht="14.25" customHeight="1">
      <c r="E700" s="2"/>
    </row>
    <row r="701" spans="5:5" ht="14.25" customHeight="1">
      <c r="E701" s="2"/>
    </row>
    <row r="702" spans="5:5" ht="14.25" customHeight="1">
      <c r="E702" s="2"/>
    </row>
    <row r="703" spans="5:5" ht="14.25" customHeight="1">
      <c r="E703" s="2"/>
    </row>
    <row r="704" spans="5:5" ht="14.25" customHeight="1">
      <c r="E704" s="2"/>
    </row>
    <row r="705" spans="5:5" ht="14.25" customHeight="1">
      <c r="E705" s="2"/>
    </row>
    <row r="706" spans="5:5" ht="14.25" customHeight="1">
      <c r="E706" s="2"/>
    </row>
    <row r="707" spans="5:5" ht="14.25" customHeight="1">
      <c r="E707" s="2"/>
    </row>
    <row r="708" spans="5:5" ht="14.25" customHeight="1">
      <c r="E708" s="2"/>
    </row>
    <row r="709" spans="5:5" ht="14.25" customHeight="1">
      <c r="E709" s="2"/>
    </row>
    <row r="710" spans="5:5" ht="14.25" customHeight="1">
      <c r="E710" s="2"/>
    </row>
    <row r="711" spans="5:5" ht="14.25" customHeight="1">
      <c r="E711" s="2"/>
    </row>
    <row r="712" spans="5:5" ht="14.25" customHeight="1">
      <c r="E712" s="2"/>
    </row>
    <row r="713" spans="5:5" ht="14.25" customHeight="1">
      <c r="E713" s="2"/>
    </row>
    <row r="714" spans="5:5" ht="14.25" customHeight="1">
      <c r="E714" s="2"/>
    </row>
    <row r="715" spans="5:5" ht="14.25" customHeight="1">
      <c r="E715" s="2"/>
    </row>
    <row r="716" spans="5:5" ht="14.25" customHeight="1">
      <c r="E716" s="2"/>
    </row>
    <row r="717" spans="5:5" ht="14.25" customHeight="1">
      <c r="E717" s="2"/>
    </row>
    <row r="718" spans="5:5" ht="14.25" customHeight="1">
      <c r="E718" s="2"/>
    </row>
    <row r="719" spans="5:5" ht="14.25" customHeight="1">
      <c r="E719" s="2"/>
    </row>
    <row r="720" spans="5:5" ht="14.25" customHeight="1">
      <c r="E720" s="2"/>
    </row>
    <row r="721" spans="5:5" ht="14.25" customHeight="1">
      <c r="E721" s="2"/>
    </row>
    <row r="722" spans="5:5" ht="14.25" customHeight="1">
      <c r="E722" s="2"/>
    </row>
    <row r="723" spans="5:5" ht="14.25" customHeight="1">
      <c r="E723" s="2"/>
    </row>
    <row r="724" spans="5:5" ht="14.25" customHeight="1">
      <c r="E724" s="2"/>
    </row>
    <row r="725" spans="5:5" ht="14.25" customHeight="1">
      <c r="E725" s="2"/>
    </row>
    <row r="726" spans="5:5" ht="14.25" customHeight="1">
      <c r="E726" s="2"/>
    </row>
    <row r="727" spans="5:5" ht="14.25" customHeight="1">
      <c r="E727" s="2"/>
    </row>
    <row r="728" spans="5:5" ht="14.25" customHeight="1">
      <c r="E728" s="2"/>
    </row>
    <row r="729" spans="5:5" ht="14.25" customHeight="1">
      <c r="E729" s="2"/>
    </row>
    <row r="730" spans="5:5" ht="14.25" customHeight="1">
      <c r="E730" s="2"/>
    </row>
    <row r="731" spans="5:5" ht="14.25" customHeight="1">
      <c r="E731" s="2"/>
    </row>
    <row r="732" spans="5:5" ht="14.25" customHeight="1">
      <c r="E732" s="2"/>
    </row>
    <row r="733" spans="5:5" ht="14.25" customHeight="1">
      <c r="E733" s="2"/>
    </row>
    <row r="734" spans="5:5" ht="14.25" customHeight="1">
      <c r="E734" s="2"/>
    </row>
    <row r="735" spans="5:5" ht="14.25" customHeight="1">
      <c r="E735" s="2"/>
    </row>
    <row r="736" spans="5:5" ht="14.25" customHeight="1">
      <c r="E736" s="2"/>
    </row>
    <row r="737" spans="5:5" ht="14.25" customHeight="1">
      <c r="E737" s="2"/>
    </row>
    <row r="738" spans="5:5" ht="14.25" customHeight="1">
      <c r="E738" s="2"/>
    </row>
    <row r="739" spans="5:5" ht="14.25" customHeight="1">
      <c r="E739" s="2"/>
    </row>
    <row r="740" spans="5:5" ht="14.25" customHeight="1">
      <c r="E740" s="2"/>
    </row>
    <row r="741" spans="5:5" ht="14.25" customHeight="1">
      <c r="E741" s="2"/>
    </row>
    <row r="742" spans="5:5" ht="14.25" customHeight="1">
      <c r="E742" s="2"/>
    </row>
    <row r="743" spans="5:5" ht="14.25" customHeight="1">
      <c r="E743" s="2"/>
    </row>
    <row r="744" spans="5:5" ht="14.25" customHeight="1">
      <c r="E744" s="2"/>
    </row>
    <row r="745" spans="5:5" ht="14.25" customHeight="1">
      <c r="E745" s="2"/>
    </row>
    <row r="746" spans="5:5" ht="14.25" customHeight="1">
      <c r="E746" s="2"/>
    </row>
    <row r="747" spans="5:5" ht="14.25" customHeight="1">
      <c r="E747" s="2"/>
    </row>
    <row r="748" spans="5:5" ht="14.25" customHeight="1">
      <c r="E748" s="2"/>
    </row>
    <row r="749" spans="5:5" ht="14.25" customHeight="1">
      <c r="E749" s="2"/>
    </row>
    <row r="750" spans="5:5" ht="14.25" customHeight="1">
      <c r="E750" s="2"/>
    </row>
    <row r="751" spans="5:5" ht="14.25" customHeight="1">
      <c r="E751" s="2"/>
    </row>
    <row r="752" spans="5:5" ht="14.25" customHeight="1">
      <c r="E752" s="2"/>
    </row>
    <row r="753" spans="5:5" ht="14.25" customHeight="1">
      <c r="E753" s="2"/>
    </row>
    <row r="754" spans="5:5" ht="14.25" customHeight="1">
      <c r="E754" s="2"/>
    </row>
    <row r="755" spans="5:5" ht="14.25" customHeight="1">
      <c r="E755" s="2"/>
    </row>
    <row r="756" spans="5:5" ht="14.25" customHeight="1">
      <c r="E756" s="2"/>
    </row>
    <row r="757" spans="5:5" ht="14.25" customHeight="1">
      <c r="E757" s="2"/>
    </row>
    <row r="758" spans="5:5" ht="14.25" customHeight="1">
      <c r="E758" s="2"/>
    </row>
    <row r="759" spans="5:5" ht="14.25" customHeight="1">
      <c r="E759" s="2"/>
    </row>
    <row r="760" spans="5:5" ht="14.25" customHeight="1">
      <c r="E760" s="2"/>
    </row>
    <row r="761" spans="5:5" ht="14.25" customHeight="1">
      <c r="E761" s="2"/>
    </row>
    <row r="762" spans="5:5" ht="14.25" customHeight="1">
      <c r="E762" s="2"/>
    </row>
    <row r="763" spans="5:5" ht="14.25" customHeight="1">
      <c r="E763" s="2"/>
    </row>
    <row r="764" spans="5:5" ht="14.25" customHeight="1">
      <c r="E764" s="2"/>
    </row>
    <row r="765" spans="5:5" ht="14.25" customHeight="1">
      <c r="E765" s="2"/>
    </row>
    <row r="766" spans="5:5" ht="14.25" customHeight="1">
      <c r="E766" s="2"/>
    </row>
    <row r="767" spans="5:5" ht="14.25" customHeight="1">
      <c r="E767" s="2"/>
    </row>
    <row r="768" spans="5:5" ht="14.25" customHeight="1">
      <c r="E768" s="2"/>
    </row>
    <row r="769" spans="5:5" ht="14.25" customHeight="1">
      <c r="E769" s="2"/>
    </row>
    <row r="770" spans="5:5" ht="14.25" customHeight="1">
      <c r="E770" s="2"/>
    </row>
    <row r="771" spans="5:5" ht="14.25" customHeight="1">
      <c r="E771" s="2"/>
    </row>
    <row r="772" spans="5:5" ht="14.25" customHeight="1">
      <c r="E772" s="2"/>
    </row>
    <row r="773" spans="5:5" ht="14.25" customHeight="1">
      <c r="E773" s="2"/>
    </row>
    <row r="774" spans="5:5" ht="14.25" customHeight="1">
      <c r="E774" s="2"/>
    </row>
    <row r="775" spans="5:5" ht="14.25" customHeight="1">
      <c r="E775" s="2"/>
    </row>
    <row r="776" spans="5:5" ht="14.25" customHeight="1">
      <c r="E776" s="2"/>
    </row>
    <row r="777" spans="5:5" ht="14.25" customHeight="1">
      <c r="E777" s="2"/>
    </row>
    <row r="778" spans="5:5" ht="14.25" customHeight="1">
      <c r="E778" s="2"/>
    </row>
    <row r="779" spans="5:5" ht="14.25" customHeight="1">
      <c r="E779" s="2"/>
    </row>
    <row r="780" spans="5:5" ht="14.25" customHeight="1">
      <c r="E780" s="2"/>
    </row>
    <row r="781" spans="5:5" ht="14.25" customHeight="1">
      <c r="E781" s="2"/>
    </row>
    <row r="782" spans="5:5" ht="14.25" customHeight="1">
      <c r="E782" s="2"/>
    </row>
    <row r="783" spans="5:5" ht="14.25" customHeight="1">
      <c r="E783" s="2"/>
    </row>
    <row r="784" spans="5:5" ht="14.25" customHeight="1">
      <c r="E784" s="2"/>
    </row>
    <row r="785" spans="5:5" ht="14.25" customHeight="1">
      <c r="E785" s="2"/>
    </row>
    <row r="786" spans="5:5" ht="14.25" customHeight="1">
      <c r="E786" s="2"/>
    </row>
    <row r="787" spans="5:5" ht="14.25" customHeight="1">
      <c r="E787" s="2"/>
    </row>
    <row r="788" spans="5:5" ht="14.25" customHeight="1">
      <c r="E788" s="2"/>
    </row>
    <row r="789" spans="5:5" ht="14.25" customHeight="1">
      <c r="E789" s="2"/>
    </row>
    <row r="790" spans="5:5" ht="14.25" customHeight="1">
      <c r="E790" s="2"/>
    </row>
    <row r="791" spans="5:5" ht="14.25" customHeight="1">
      <c r="E791" s="2"/>
    </row>
    <row r="792" spans="5:5" ht="14.25" customHeight="1">
      <c r="E792" s="2"/>
    </row>
    <row r="793" spans="5:5" ht="14.25" customHeight="1">
      <c r="E793" s="2"/>
    </row>
    <row r="794" spans="5:5" ht="14.25" customHeight="1">
      <c r="E794" s="2"/>
    </row>
    <row r="795" spans="5:5" ht="14.25" customHeight="1">
      <c r="E795" s="2"/>
    </row>
    <row r="796" spans="5:5" ht="14.25" customHeight="1">
      <c r="E796" s="2"/>
    </row>
    <row r="797" spans="5:5" ht="14.25" customHeight="1">
      <c r="E797" s="2"/>
    </row>
    <row r="798" spans="5:5" ht="14.25" customHeight="1">
      <c r="E798" s="2"/>
    </row>
    <row r="799" spans="5:5" ht="14.25" customHeight="1">
      <c r="E799" s="2"/>
    </row>
    <row r="800" spans="5:5" ht="14.25" customHeight="1">
      <c r="E800" s="2"/>
    </row>
    <row r="801" spans="5:5" ht="14.25" customHeight="1">
      <c r="E801" s="2"/>
    </row>
    <row r="802" spans="5:5" ht="14.25" customHeight="1">
      <c r="E802" s="2"/>
    </row>
    <row r="803" spans="5:5" ht="14.25" customHeight="1">
      <c r="E803" s="2"/>
    </row>
    <row r="804" spans="5:5" ht="14.25" customHeight="1">
      <c r="E804" s="2"/>
    </row>
    <row r="805" spans="5:5" ht="14.25" customHeight="1">
      <c r="E805" s="2"/>
    </row>
    <row r="806" spans="5:5" ht="14.25" customHeight="1">
      <c r="E806" s="2"/>
    </row>
    <row r="807" spans="5:5" ht="14.25" customHeight="1">
      <c r="E807" s="2"/>
    </row>
    <row r="808" spans="5:5" ht="14.25" customHeight="1">
      <c r="E808" s="2"/>
    </row>
    <row r="809" spans="5:5" ht="14.25" customHeight="1">
      <c r="E809" s="2"/>
    </row>
    <row r="810" spans="5:5" ht="14.25" customHeight="1">
      <c r="E810" s="2"/>
    </row>
    <row r="811" spans="5:5" ht="14.25" customHeight="1">
      <c r="E811" s="2"/>
    </row>
    <row r="812" spans="5:5" ht="14.25" customHeight="1">
      <c r="E812" s="2"/>
    </row>
    <row r="813" spans="5:5" ht="14.25" customHeight="1">
      <c r="E813" s="2"/>
    </row>
    <row r="814" spans="5:5" ht="14.25" customHeight="1">
      <c r="E814" s="2"/>
    </row>
    <row r="815" spans="5:5" ht="14.25" customHeight="1">
      <c r="E815" s="2"/>
    </row>
    <row r="816" spans="5:5" ht="14.25" customHeight="1">
      <c r="E816" s="2"/>
    </row>
    <row r="817" spans="5:5" ht="14.25" customHeight="1">
      <c r="E817" s="2"/>
    </row>
    <row r="818" spans="5:5" ht="14.25" customHeight="1">
      <c r="E818" s="2"/>
    </row>
    <row r="819" spans="5:5" ht="14.25" customHeight="1">
      <c r="E819" s="2"/>
    </row>
    <row r="820" spans="5:5" ht="14.25" customHeight="1">
      <c r="E820" s="2"/>
    </row>
    <row r="821" spans="5:5" ht="14.25" customHeight="1">
      <c r="E821" s="2"/>
    </row>
    <row r="822" spans="5:5" ht="14.25" customHeight="1">
      <c r="E822" s="2"/>
    </row>
    <row r="823" spans="5:5" ht="14.25" customHeight="1">
      <c r="E823" s="2"/>
    </row>
    <row r="824" spans="5:5" ht="14.25" customHeight="1">
      <c r="E824" s="2"/>
    </row>
    <row r="825" spans="5:5" ht="14.25" customHeight="1">
      <c r="E825" s="2"/>
    </row>
    <row r="826" spans="5:5" ht="14.25" customHeight="1">
      <c r="E826" s="2"/>
    </row>
    <row r="827" spans="5:5" ht="14.25" customHeight="1">
      <c r="E827" s="2"/>
    </row>
    <row r="828" spans="5:5" ht="14.25" customHeight="1">
      <c r="E828" s="2"/>
    </row>
    <row r="829" spans="5:5" ht="14.25" customHeight="1">
      <c r="E829" s="2"/>
    </row>
    <row r="830" spans="5:5" ht="14.25" customHeight="1">
      <c r="E830" s="2"/>
    </row>
    <row r="831" spans="5:5" ht="14.25" customHeight="1">
      <c r="E831" s="2"/>
    </row>
    <row r="832" spans="5:5" ht="14.25" customHeight="1">
      <c r="E832" s="2"/>
    </row>
    <row r="833" spans="5:5" ht="14.25" customHeight="1">
      <c r="E833" s="2"/>
    </row>
    <row r="834" spans="5:5" ht="14.25" customHeight="1">
      <c r="E834" s="2"/>
    </row>
    <row r="835" spans="5:5" ht="14.25" customHeight="1">
      <c r="E835" s="2"/>
    </row>
    <row r="836" spans="5:5" ht="14.25" customHeight="1">
      <c r="E836" s="2"/>
    </row>
    <row r="837" spans="5:5" ht="14.25" customHeight="1">
      <c r="E837" s="2"/>
    </row>
    <row r="838" spans="5:5" ht="14.25" customHeight="1">
      <c r="E838" s="2"/>
    </row>
    <row r="839" spans="5:5" ht="14.25" customHeight="1">
      <c r="E839" s="2"/>
    </row>
    <row r="840" spans="5:5" ht="14.25" customHeight="1">
      <c r="E840" s="2"/>
    </row>
    <row r="841" spans="5:5" ht="14.25" customHeight="1">
      <c r="E841" s="2"/>
    </row>
    <row r="842" spans="5:5" ht="14.25" customHeight="1">
      <c r="E842" s="2"/>
    </row>
    <row r="843" spans="5:5" ht="14.25" customHeight="1">
      <c r="E843" s="2"/>
    </row>
    <row r="844" spans="5:5" ht="14.25" customHeight="1">
      <c r="E844" s="2"/>
    </row>
    <row r="845" spans="5:5" ht="14.25" customHeight="1">
      <c r="E845" s="2"/>
    </row>
    <row r="846" spans="5:5" ht="14.25" customHeight="1">
      <c r="E846" s="2"/>
    </row>
    <row r="847" spans="5:5" ht="14.25" customHeight="1">
      <c r="E847" s="2"/>
    </row>
    <row r="848" spans="5:5" ht="14.25" customHeight="1">
      <c r="E848" s="2"/>
    </row>
    <row r="849" spans="5:5" ht="14.25" customHeight="1">
      <c r="E849" s="2"/>
    </row>
    <row r="850" spans="5:5" ht="14.25" customHeight="1">
      <c r="E850" s="2"/>
    </row>
    <row r="851" spans="5:5" ht="14.25" customHeight="1">
      <c r="E851" s="2"/>
    </row>
    <row r="852" spans="5:5" ht="14.25" customHeight="1">
      <c r="E852" s="2"/>
    </row>
    <row r="853" spans="5:5" ht="14.25" customHeight="1">
      <c r="E853" s="2"/>
    </row>
    <row r="854" spans="5:5" ht="14.25" customHeight="1">
      <c r="E854" s="2"/>
    </row>
    <row r="855" spans="5:5" ht="14.25" customHeight="1">
      <c r="E855" s="2"/>
    </row>
    <row r="856" spans="5:5" ht="14.25" customHeight="1">
      <c r="E856" s="2"/>
    </row>
    <row r="857" spans="5:5" ht="14.25" customHeight="1">
      <c r="E857" s="2"/>
    </row>
    <row r="858" spans="5:5" ht="14.25" customHeight="1">
      <c r="E858" s="2"/>
    </row>
    <row r="859" spans="5:5" ht="14.25" customHeight="1">
      <c r="E859" s="2"/>
    </row>
    <row r="860" spans="5:5" ht="14.25" customHeight="1">
      <c r="E860" s="2"/>
    </row>
    <row r="861" spans="5:5" ht="14.25" customHeight="1">
      <c r="E861" s="2"/>
    </row>
    <row r="862" spans="5:5" ht="14.25" customHeight="1">
      <c r="E862" s="2"/>
    </row>
    <row r="863" spans="5:5" ht="14.25" customHeight="1">
      <c r="E863" s="2"/>
    </row>
    <row r="864" spans="5:5" ht="14.25" customHeight="1">
      <c r="E864" s="2"/>
    </row>
    <row r="865" spans="5:5" ht="14.25" customHeight="1">
      <c r="E865" s="2"/>
    </row>
    <row r="866" spans="5:5" ht="14.25" customHeight="1">
      <c r="E866" s="2"/>
    </row>
    <row r="867" spans="5:5" ht="14.25" customHeight="1">
      <c r="E867" s="2"/>
    </row>
    <row r="868" spans="5:5" ht="14.25" customHeight="1">
      <c r="E868" s="2"/>
    </row>
    <row r="869" spans="5:5" ht="14.25" customHeight="1">
      <c r="E869" s="2"/>
    </row>
    <row r="870" spans="5:5" ht="14.25" customHeight="1">
      <c r="E870" s="2"/>
    </row>
    <row r="871" spans="5:5" ht="14.25" customHeight="1">
      <c r="E871" s="2"/>
    </row>
    <row r="872" spans="5:5" ht="14.25" customHeight="1">
      <c r="E872" s="2"/>
    </row>
    <row r="873" spans="5:5" ht="14.25" customHeight="1">
      <c r="E873" s="2"/>
    </row>
    <row r="874" spans="5:5" ht="14.25" customHeight="1">
      <c r="E874" s="2"/>
    </row>
    <row r="875" spans="5:5" ht="14.25" customHeight="1">
      <c r="E875" s="2"/>
    </row>
    <row r="876" spans="5:5" ht="14.25" customHeight="1">
      <c r="E876" s="2"/>
    </row>
    <row r="877" spans="5:5" ht="14.25" customHeight="1">
      <c r="E877" s="2"/>
    </row>
    <row r="878" spans="5:5" ht="14.25" customHeight="1">
      <c r="E878" s="2"/>
    </row>
    <row r="879" spans="5:5" ht="14.25" customHeight="1">
      <c r="E879" s="2"/>
    </row>
    <row r="880" spans="5:5" ht="14.25" customHeight="1">
      <c r="E880" s="2"/>
    </row>
    <row r="881" spans="5:5" ht="14.25" customHeight="1">
      <c r="E881" s="2"/>
    </row>
    <row r="882" spans="5:5" ht="14.25" customHeight="1">
      <c r="E882" s="2"/>
    </row>
    <row r="883" spans="5:5" ht="14.25" customHeight="1">
      <c r="E883" s="2"/>
    </row>
    <row r="884" spans="5:5" ht="14.25" customHeight="1">
      <c r="E884" s="2"/>
    </row>
    <row r="885" spans="5:5" ht="14.25" customHeight="1">
      <c r="E885" s="2"/>
    </row>
    <row r="886" spans="5:5" ht="14.25" customHeight="1">
      <c r="E886" s="2"/>
    </row>
    <row r="887" spans="5:5" ht="14.25" customHeight="1">
      <c r="E887" s="2"/>
    </row>
    <row r="888" spans="5:5" ht="14.25" customHeight="1">
      <c r="E888" s="2"/>
    </row>
    <row r="889" spans="5:5" ht="14.25" customHeight="1">
      <c r="E889" s="2"/>
    </row>
    <row r="890" spans="5:5" ht="14.25" customHeight="1">
      <c r="E890" s="2"/>
    </row>
    <row r="891" spans="5:5" ht="14.25" customHeight="1">
      <c r="E891" s="2"/>
    </row>
    <row r="892" spans="5:5" ht="14.25" customHeight="1">
      <c r="E892" s="2"/>
    </row>
    <row r="893" spans="5:5" ht="14.25" customHeight="1">
      <c r="E893" s="2"/>
    </row>
    <row r="894" spans="5:5" ht="14.25" customHeight="1">
      <c r="E894" s="2"/>
    </row>
    <row r="895" spans="5:5" ht="14.25" customHeight="1">
      <c r="E895" s="2"/>
    </row>
    <row r="896" spans="5:5" ht="14.25" customHeight="1">
      <c r="E896" s="2"/>
    </row>
    <row r="897" spans="5:5" ht="14.25" customHeight="1">
      <c r="E897" s="2"/>
    </row>
    <row r="898" spans="5:5" ht="14.25" customHeight="1">
      <c r="E898" s="2"/>
    </row>
    <row r="899" spans="5:5" ht="14.25" customHeight="1">
      <c r="E899" s="2"/>
    </row>
    <row r="900" spans="5:5" ht="14.25" customHeight="1">
      <c r="E900" s="2"/>
    </row>
    <row r="901" spans="5:5" ht="14.25" customHeight="1">
      <c r="E901" s="2"/>
    </row>
    <row r="902" spans="5:5" ht="14.25" customHeight="1">
      <c r="E902" s="2"/>
    </row>
    <row r="903" spans="5:5" ht="14.25" customHeight="1">
      <c r="E903" s="2"/>
    </row>
    <row r="904" spans="5:5" ht="14.25" customHeight="1">
      <c r="E904" s="2"/>
    </row>
    <row r="905" spans="5:5" ht="14.25" customHeight="1">
      <c r="E905" s="2"/>
    </row>
    <row r="906" spans="5:5" ht="14.25" customHeight="1">
      <c r="E906" s="2"/>
    </row>
    <row r="907" spans="5:5" ht="14.25" customHeight="1">
      <c r="E907" s="2"/>
    </row>
    <row r="908" spans="5:5" ht="14.25" customHeight="1">
      <c r="E908" s="2"/>
    </row>
    <row r="909" spans="5:5" ht="14.25" customHeight="1">
      <c r="E909" s="2"/>
    </row>
    <row r="910" spans="5:5" ht="14.25" customHeight="1">
      <c r="E910" s="2"/>
    </row>
    <row r="911" spans="5:5" ht="14.25" customHeight="1">
      <c r="E911" s="2"/>
    </row>
    <row r="912" spans="5:5" ht="14.25" customHeight="1">
      <c r="E912" s="2"/>
    </row>
    <row r="913" spans="5:5" ht="14.25" customHeight="1">
      <c r="E913" s="2"/>
    </row>
    <row r="914" spans="5:5" ht="14.25" customHeight="1">
      <c r="E914" s="2"/>
    </row>
    <row r="915" spans="5:5" ht="14.25" customHeight="1">
      <c r="E915" s="2"/>
    </row>
    <row r="916" spans="5:5" ht="14.25" customHeight="1">
      <c r="E916" s="2"/>
    </row>
    <row r="917" spans="5:5" ht="14.25" customHeight="1">
      <c r="E917" s="2"/>
    </row>
    <row r="918" spans="5:5" ht="14.25" customHeight="1">
      <c r="E918" s="2"/>
    </row>
    <row r="919" spans="5:5" ht="14.25" customHeight="1">
      <c r="E919" s="2"/>
    </row>
    <row r="920" spans="5:5" ht="14.25" customHeight="1">
      <c r="E920" s="2"/>
    </row>
    <row r="921" spans="5:5" ht="14.25" customHeight="1">
      <c r="E921" s="2"/>
    </row>
    <row r="922" spans="5:5" ht="14.25" customHeight="1">
      <c r="E922" s="2"/>
    </row>
    <row r="923" spans="5:5" ht="14.25" customHeight="1">
      <c r="E923" s="2"/>
    </row>
    <row r="924" spans="5:5" ht="14.25" customHeight="1">
      <c r="E924" s="2"/>
    </row>
    <row r="925" spans="5:5" ht="14.25" customHeight="1">
      <c r="E925" s="2"/>
    </row>
    <row r="926" spans="5:5" ht="14.25" customHeight="1">
      <c r="E926" s="2"/>
    </row>
    <row r="927" spans="5:5" ht="14.25" customHeight="1">
      <c r="E927" s="2"/>
    </row>
    <row r="928" spans="5:5" ht="14.25" customHeight="1">
      <c r="E928" s="2"/>
    </row>
    <row r="929" spans="5:5" ht="14.25" customHeight="1">
      <c r="E929" s="2"/>
    </row>
    <row r="930" spans="5:5" ht="14.25" customHeight="1">
      <c r="E930" s="2"/>
    </row>
    <row r="931" spans="5:5" ht="14.25" customHeight="1">
      <c r="E931" s="2"/>
    </row>
    <row r="932" spans="5:5" ht="14.25" customHeight="1">
      <c r="E932" s="2"/>
    </row>
    <row r="933" spans="5:5" ht="14.25" customHeight="1">
      <c r="E933" s="2"/>
    </row>
    <row r="934" spans="5:5" ht="14.25" customHeight="1">
      <c r="E934" s="2"/>
    </row>
    <row r="935" spans="5:5" ht="14.25" customHeight="1">
      <c r="E935" s="2"/>
    </row>
    <row r="936" spans="5:5" ht="14.25" customHeight="1">
      <c r="E936" s="2"/>
    </row>
    <row r="937" spans="5:5" ht="14.25" customHeight="1">
      <c r="E937" s="2"/>
    </row>
    <row r="938" spans="5:5" ht="14.25" customHeight="1">
      <c r="E938" s="2"/>
    </row>
    <row r="939" spans="5:5" ht="14.25" customHeight="1">
      <c r="E939" s="2"/>
    </row>
    <row r="940" spans="5:5" ht="14.25" customHeight="1">
      <c r="E940" s="2"/>
    </row>
    <row r="941" spans="5:5" ht="14.25" customHeight="1">
      <c r="E941" s="2"/>
    </row>
    <row r="942" spans="5:5" ht="14.25" customHeight="1">
      <c r="E942" s="2"/>
    </row>
    <row r="943" spans="5:5" ht="14.25" customHeight="1">
      <c r="E943" s="2"/>
    </row>
    <row r="944" spans="5:5" ht="14.25" customHeight="1">
      <c r="E944" s="2"/>
    </row>
    <row r="945" spans="5:5" ht="14.25" customHeight="1">
      <c r="E945" s="2"/>
    </row>
    <row r="946" spans="5:5" ht="14.25" customHeight="1">
      <c r="E946" s="2"/>
    </row>
    <row r="947" spans="5:5" ht="14.25" customHeight="1">
      <c r="E947" s="2"/>
    </row>
    <row r="948" spans="5:5" ht="14.25" customHeight="1">
      <c r="E948" s="2"/>
    </row>
    <row r="949" spans="5:5" ht="14.25" customHeight="1">
      <c r="E949" s="2"/>
    </row>
    <row r="950" spans="5:5" ht="14.25" customHeight="1">
      <c r="E950" s="2"/>
    </row>
    <row r="951" spans="5:5" ht="14.25" customHeight="1">
      <c r="E951" s="2"/>
    </row>
    <row r="952" spans="5:5" ht="14.25" customHeight="1">
      <c r="E952" s="2"/>
    </row>
    <row r="953" spans="5:5" ht="14.25" customHeight="1">
      <c r="E953" s="2"/>
    </row>
    <row r="954" spans="5:5" ht="14.25" customHeight="1">
      <c r="E954" s="2"/>
    </row>
    <row r="955" spans="5:5" ht="14.25" customHeight="1">
      <c r="E955" s="2"/>
    </row>
    <row r="956" spans="5:5" ht="14.25" customHeight="1">
      <c r="E956" s="2"/>
    </row>
    <row r="957" spans="5:5" ht="14.25" customHeight="1">
      <c r="E957" s="2"/>
    </row>
    <row r="958" spans="5:5" ht="14.25" customHeight="1">
      <c r="E958" s="2"/>
    </row>
    <row r="959" spans="5:5" ht="14.25" customHeight="1">
      <c r="E959" s="2"/>
    </row>
    <row r="960" spans="5:5" ht="14.25" customHeight="1">
      <c r="E960" s="2"/>
    </row>
    <row r="961" spans="5:5" ht="14.25" customHeight="1">
      <c r="E961" s="2"/>
    </row>
    <row r="962" spans="5:5" ht="14.25" customHeight="1">
      <c r="E962" s="2"/>
    </row>
    <row r="963" spans="5:5" ht="14.25" customHeight="1">
      <c r="E963" s="2"/>
    </row>
    <row r="964" spans="5:5" ht="14.25" customHeight="1">
      <c r="E964" s="2"/>
    </row>
    <row r="965" spans="5:5" ht="14.25" customHeight="1">
      <c r="E965" s="2"/>
    </row>
    <row r="966" spans="5:5" ht="14.25" customHeight="1">
      <c r="E966" s="2"/>
    </row>
    <row r="967" spans="5:5" ht="14.25" customHeight="1">
      <c r="E967" s="2"/>
    </row>
    <row r="968" spans="5:5" ht="14.25" customHeight="1">
      <c r="E968" s="2"/>
    </row>
    <row r="969" spans="5:5" ht="14.25" customHeight="1">
      <c r="E969" s="2"/>
    </row>
    <row r="970" spans="5:5" ht="14.25" customHeight="1">
      <c r="E970" s="2"/>
    </row>
    <row r="971" spans="5:5" ht="14.25" customHeight="1">
      <c r="E971" s="2"/>
    </row>
    <row r="972" spans="5:5" ht="14.25" customHeight="1">
      <c r="E972" s="2"/>
    </row>
    <row r="973" spans="5:5" ht="14.25" customHeight="1">
      <c r="E973" s="2"/>
    </row>
    <row r="974" spans="5:5" ht="14.25" customHeight="1">
      <c r="E974" s="2"/>
    </row>
    <row r="975" spans="5:5" ht="14.25" customHeight="1">
      <c r="E975" s="2"/>
    </row>
    <row r="976" spans="5:5" ht="14.25" customHeight="1">
      <c r="E976" s="2"/>
    </row>
    <row r="977" spans="5:5" ht="14.25" customHeight="1">
      <c r="E977" s="2"/>
    </row>
    <row r="978" spans="5:5" ht="14.25" customHeight="1">
      <c r="E978" s="2"/>
    </row>
    <row r="979" spans="5:5" ht="14.25" customHeight="1">
      <c r="E979" s="2"/>
    </row>
    <row r="980" spans="5:5" ht="14.25" customHeight="1">
      <c r="E980" s="2"/>
    </row>
    <row r="981" spans="5:5" ht="14.25" customHeight="1">
      <c r="E981" s="2"/>
    </row>
    <row r="982" spans="5:5" ht="14.25" customHeight="1">
      <c r="E982" s="2"/>
    </row>
    <row r="983" spans="5:5" ht="14.25" customHeight="1">
      <c r="E983" s="2"/>
    </row>
    <row r="984" spans="5:5" ht="14.25" customHeight="1">
      <c r="E984" s="2"/>
    </row>
    <row r="985" spans="5:5" ht="14.25" customHeight="1">
      <c r="E985" s="2"/>
    </row>
    <row r="986" spans="5:5" ht="14.25" customHeight="1">
      <c r="E986" s="2"/>
    </row>
    <row r="987" spans="5:5" ht="14.25" customHeight="1">
      <c r="E987" s="2"/>
    </row>
    <row r="988" spans="5:5" ht="14.25" customHeight="1">
      <c r="E988" s="2"/>
    </row>
    <row r="989" spans="5:5" ht="14.25" customHeight="1">
      <c r="E989" s="2"/>
    </row>
    <row r="990" spans="5:5" ht="14.25" customHeight="1">
      <c r="E990" s="2"/>
    </row>
    <row r="991" spans="5:5" ht="14.25" customHeight="1">
      <c r="E991" s="2"/>
    </row>
    <row r="992" spans="5:5" ht="14.25" customHeight="1">
      <c r="E992" s="2"/>
    </row>
  </sheetData>
  <mergeCells count="14">
    <mergeCell ref="B10:B11"/>
    <mergeCell ref="X23:X26"/>
    <mergeCell ref="W31:W32"/>
    <mergeCell ref="X31:X32"/>
    <mergeCell ref="X29:X30"/>
    <mergeCell ref="W5:W6"/>
    <mergeCell ref="X5:X6"/>
    <mergeCell ref="W7:W8"/>
    <mergeCell ref="X9:X11"/>
    <mergeCell ref="W12:W13"/>
    <mergeCell ref="X14:X17"/>
    <mergeCell ref="X12:X13"/>
    <mergeCell ref="W14:W17"/>
    <mergeCell ref="W9:W11"/>
  </mergeCells>
  <phoneticPr fontId="20" type="noConversion"/>
  <hyperlinks>
    <hyperlink ref="X8" r:id="rId1" display="https://www.cagbc.org/news-resources/research-and-reports/making-the-case-for-zero-carbon-building/, p. 18_x000a__x000a_note: more detailed extrapolations by region could be made in future if deemed necessary_x000a__x000a_Other was determined as being the mid point between highest and lowest category" xr:uid="{1D79FC6B-3CFE-4D96-9EF5-178CCF46E5D0}"/>
    <hyperlink ref="X12" r:id="rId2" xr:uid="{FD14B4D0-6BD8-4DDF-BC9C-D9DB554B5823}"/>
    <hyperlink ref="X28" r:id="rId3" display="https://www.oregonmetro.gov/sites/default/files/2021/07/01/solid-waste-rates-factsheet-effective-07012021.pdf   " xr:uid="{92AE8582-5380-4F63-8FB7-419C854918BD}"/>
  </hyperlinks>
  <pageMargins left="0.7" right="0.7" top="0.75" bottom="0.75" header="0" footer="0"/>
  <pageSetup orientation="landscape"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F75CA-2231-44D7-9893-47FD40760E59}">
  <sheetPr>
    <tabColor rgb="FF00B050"/>
  </sheetPr>
  <dimension ref="A1:AO38"/>
  <sheetViews>
    <sheetView zoomScale="90" zoomScaleNormal="90" workbookViewId="0">
      <selection activeCell="B35" sqref="B35"/>
    </sheetView>
  </sheetViews>
  <sheetFormatPr defaultRowHeight="14.25"/>
  <cols>
    <col min="1" max="1" width="6.125" style="221" customWidth="1"/>
    <col min="2" max="2" width="63.75" customWidth="1"/>
    <col min="3" max="3" width="29.625" bestFit="1" customWidth="1"/>
    <col min="4" max="4" width="27.125" bestFit="1" customWidth="1"/>
    <col min="5" max="41" width="15.625" customWidth="1"/>
  </cols>
  <sheetData>
    <row r="1" spans="1:41" ht="23.25">
      <c r="B1" s="55" t="s">
        <v>439</v>
      </c>
      <c r="G1" s="42"/>
    </row>
    <row r="2" spans="1:41">
      <c r="G2" s="42"/>
      <c r="R2" s="110">
        <f>+R8+T8</f>
        <v>5511621863</v>
      </c>
      <c r="U2" s="110">
        <f>+U8+X8</f>
        <v>-3158496214</v>
      </c>
    </row>
    <row r="3" spans="1:41" ht="23.25">
      <c r="B3" s="233" t="s">
        <v>233</v>
      </c>
      <c r="G3" s="42"/>
    </row>
    <row r="4" spans="1:41" ht="60">
      <c r="A4" s="170" t="s">
        <v>206</v>
      </c>
      <c r="B4" s="236" t="s">
        <v>461</v>
      </c>
      <c r="C4" s="237" t="s">
        <v>101</v>
      </c>
      <c r="D4" s="237" t="s">
        <v>2</v>
      </c>
      <c r="E4" s="16" t="s">
        <v>247</v>
      </c>
      <c r="F4" s="241" t="s">
        <v>248</v>
      </c>
      <c r="G4" s="242" t="s">
        <v>249</v>
      </c>
      <c r="H4" s="193" t="s">
        <v>250</v>
      </c>
      <c r="I4" s="193" t="s">
        <v>251</v>
      </c>
      <c r="J4" s="193" t="s">
        <v>252</v>
      </c>
      <c r="K4" s="193" t="s">
        <v>253</v>
      </c>
      <c r="L4" s="193" t="s">
        <v>254</v>
      </c>
      <c r="M4" s="193" t="s">
        <v>255</v>
      </c>
      <c r="N4" s="193" t="s">
        <v>256</v>
      </c>
      <c r="O4" s="193" t="s">
        <v>257</v>
      </c>
      <c r="P4" s="193" t="s">
        <v>258</v>
      </c>
      <c r="Q4" s="193" t="s">
        <v>259</v>
      </c>
      <c r="R4" s="193" t="s">
        <v>260</v>
      </c>
      <c r="S4" s="193" t="s">
        <v>261</v>
      </c>
      <c r="T4" s="193" t="s">
        <v>262</v>
      </c>
      <c r="U4" s="193" t="s">
        <v>263</v>
      </c>
      <c r="V4" s="193" t="s">
        <v>264</v>
      </c>
      <c r="W4" s="193" t="s">
        <v>265</v>
      </c>
      <c r="X4" s="193" t="s">
        <v>266</v>
      </c>
      <c r="Y4" s="193" t="s">
        <v>267</v>
      </c>
      <c r="Z4" s="193" t="s">
        <v>268</v>
      </c>
      <c r="AA4" s="193" t="s">
        <v>269</v>
      </c>
      <c r="AB4" s="193" t="s">
        <v>270</v>
      </c>
      <c r="AC4" s="193" t="s">
        <v>271</v>
      </c>
      <c r="AD4" s="193" t="s">
        <v>272</v>
      </c>
      <c r="AE4" s="193" t="s">
        <v>273</v>
      </c>
      <c r="AF4" s="193" t="s">
        <v>274</v>
      </c>
      <c r="AG4" s="193" t="s">
        <v>275</v>
      </c>
      <c r="AH4" s="193" t="s">
        <v>276</v>
      </c>
      <c r="AI4" s="193" t="s">
        <v>277</v>
      </c>
      <c r="AJ4" s="193" t="s">
        <v>278</v>
      </c>
      <c r="AK4" s="193" t="s">
        <v>279</v>
      </c>
      <c r="AL4" s="193" t="s">
        <v>280</v>
      </c>
      <c r="AM4" s="193" t="s">
        <v>281</v>
      </c>
      <c r="AN4" s="193" t="s">
        <v>282</v>
      </c>
      <c r="AO4" s="193" t="s">
        <v>283</v>
      </c>
    </row>
    <row r="5" spans="1:41">
      <c r="A5" s="44">
        <v>1</v>
      </c>
      <c r="B5" s="51" t="s">
        <v>343</v>
      </c>
      <c r="C5" s="51" t="s">
        <v>4</v>
      </c>
      <c r="D5" s="51" t="s">
        <v>3</v>
      </c>
      <c r="E5" s="222">
        <f>SUM(H5:AO5)</f>
        <v>-7320916906</v>
      </c>
      <c r="F5" s="223">
        <v>1718</v>
      </c>
      <c r="G5" s="222">
        <f>E5/(F5*1000)</f>
        <v>-4261.3020407450522</v>
      </c>
      <c r="H5" s="222">
        <v>0</v>
      </c>
      <c r="I5" s="222">
        <v>-5852548463</v>
      </c>
      <c r="J5" s="222">
        <v>0</v>
      </c>
      <c r="K5" s="222">
        <v>0</v>
      </c>
      <c r="L5" s="222">
        <v>0</v>
      </c>
      <c r="M5" s="222">
        <v>0</v>
      </c>
      <c r="N5" s="222">
        <v>-1468368443</v>
      </c>
      <c r="O5" s="222">
        <v>0</v>
      </c>
      <c r="P5" s="222">
        <v>0</v>
      </c>
      <c r="Q5" s="222">
        <v>0</v>
      </c>
      <c r="R5" s="222">
        <v>0</v>
      </c>
      <c r="S5" s="222">
        <v>0</v>
      </c>
      <c r="T5" s="222">
        <v>0</v>
      </c>
      <c r="U5" s="222">
        <v>0</v>
      </c>
      <c r="V5" s="222">
        <v>0</v>
      </c>
      <c r="W5" s="222">
        <v>0</v>
      </c>
      <c r="X5" s="222">
        <v>0</v>
      </c>
      <c r="Y5" s="222">
        <v>0</v>
      </c>
      <c r="Z5" s="222">
        <v>0</v>
      </c>
      <c r="AA5" s="222">
        <v>0</v>
      </c>
      <c r="AB5" s="222">
        <v>0</v>
      </c>
      <c r="AC5" s="222">
        <v>0</v>
      </c>
      <c r="AD5" s="222">
        <v>0</v>
      </c>
      <c r="AE5" s="222">
        <v>0</v>
      </c>
      <c r="AF5" s="222">
        <v>0</v>
      </c>
      <c r="AG5" s="222">
        <v>0</v>
      </c>
      <c r="AH5" s="222">
        <v>0</v>
      </c>
      <c r="AI5" s="222">
        <v>0</v>
      </c>
      <c r="AJ5" s="222">
        <v>0</v>
      </c>
      <c r="AK5" s="222">
        <v>0</v>
      </c>
      <c r="AL5" s="222">
        <v>0</v>
      </c>
      <c r="AM5" s="222">
        <v>0</v>
      </c>
      <c r="AN5" s="222">
        <v>0</v>
      </c>
      <c r="AO5" s="222">
        <v>0</v>
      </c>
    </row>
    <row r="6" spans="1:41">
      <c r="A6" s="44">
        <v>2</v>
      </c>
      <c r="B6" s="51" t="s">
        <v>344</v>
      </c>
      <c r="C6" s="51" t="s">
        <v>286</v>
      </c>
      <c r="D6" s="51" t="s">
        <v>3</v>
      </c>
      <c r="E6" s="222">
        <f t="shared" ref="E6:E33" si="0">SUM(H6:AO6)</f>
        <v>-20906542929</v>
      </c>
      <c r="F6" s="223">
        <v>1315</v>
      </c>
      <c r="G6" s="222">
        <f t="shared" ref="G6:G33" si="1">E6/(F6*1000)</f>
        <v>-15898.511733079848</v>
      </c>
      <c r="H6" s="222">
        <v>-15987979057</v>
      </c>
      <c r="I6" s="222">
        <v>-3719472145</v>
      </c>
      <c r="J6" s="222">
        <v>-28276644</v>
      </c>
      <c r="K6" s="222">
        <v>-8575823</v>
      </c>
      <c r="L6" s="222">
        <v>0</v>
      </c>
      <c r="M6" s="222">
        <v>0</v>
      </c>
      <c r="N6" s="222">
        <v>-1162239260</v>
      </c>
      <c r="O6" s="222">
        <v>0</v>
      </c>
      <c r="P6" s="222">
        <v>0</v>
      </c>
      <c r="Q6" s="222">
        <v>0</v>
      </c>
      <c r="R6" s="222">
        <v>0</v>
      </c>
      <c r="S6" s="222">
        <v>0</v>
      </c>
      <c r="T6" s="222">
        <v>0</v>
      </c>
      <c r="U6" s="222">
        <v>0</v>
      </c>
      <c r="V6" s="222">
        <v>0</v>
      </c>
      <c r="W6" s="222">
        <v>0</v>
      </c>
      <c r="X6" s="222">
        <v>0</v>
      </c>
      <c r="Y6" s="222">
        <v>0</v>
      </c>
      <c r="Z6" s="222">
        <v>0</v>
      </c>
      <c r="AA6" s="222">
        <v>0</v>
      </c>
      <c r="AB6" s="222">
        <v>0</v>
      </c>
      <c r="AC6" s="222">
        <v>0</v>
      </c>
      <c r="AD6" s="222">
        <v>0</v>
      </c>
      <c r="AE6" s="222">
        <v>0</v>
      </c>
      <c r="AF6" s="222">
        <v>0</v>
      </c>
      <c r="AG6" s="222">
        <v>0</v>
      </c>
      <c r="AH6" s="222">
        <v>0</v>
      </c>
      <c r="AI6" s="222">
        <v>0</v>
      </c>
      <c r="AJ6" s="222">
        <v>0</v>
      </c>
      <c r="AK6" s="222">
        <v>0</v>
      </c>
      <c r="AL6" s="222">
        <v>0</v>
      </c>
      <c r="AM6" s="222">
        <v>0</v>
      </c>
      <c r="AN6" s="222">
        <v>0</v>
      </c>
      <c r="AO6" s="222">
        <v>0</v>
      </c>
    </row>
    <row r="7" spans="1:41">
      <c r="A7" s="44">
        <v>3</v>
      </c>
      <c r="B7" s="51" t="s">
        <v>345</v>
      </c>
      <c r="C7" s="51" t="s">
        <v>288</v>
      </c>
      <c r="D7" s="51" t="s">
        <v>3</v>
      </c>
      <c r="E7" s="222">
        <f t="shared" si="0"/>
        <v>-499311556</v>
      </c>
      <c r="F7" s="223">
        <v>8044</v>
      </c>
      <c r="G7" s="222">
        <f t="shared" si="1"/>
        <v>-62.072545499751371</v>
      </c>
      <c r="H7" s="222">
        <v>2734695054</v>
      </c>
      <c r="I7" s="222">
        <v>0</v>
      </c>
      <c r="J7" s="222">
        <v>2293705266</v>
      </c>
      <c r="K7" s="222">
        <v>108443303</v>
      </c>
      <c r="L7" s="222">
        <v>0</v>
      </c>
      <c r="M7" s="222">
        <v>0</v>
      </c>
      <c r="N7" s="222">
        <v>-5636155179</v>
      </c>
      <c r="O7" s="222">
        <v>0</v>
      </c>
      <c r="P7" s="222">
        <v>0</v>
      </c>
      <c r="Q7" s="222">
        <v>0</v>
      </c>
      <c r="R7" s="222">
        <v>0</v>
      </c>
      <c r="S7" s="222">
        <v>0</v>
      </c>
      <c r="T7" s="222">
        <v>0</v>
      </c>
      <c r="U7" s="222">
        <v>0</v>
      </c>
      <c r="V7" s="222">
        <v>0</v>
      </c>
      <c r="W7" s="222">
        <v>0</v>
      </c>
      <c r="X7" s="222">
        <v>0</v>
      </c>
      <c r="Y7" s="222">
        <v>0</v>
      </c>
      <c r="Z7" s="222">
        <v>0</v>
      </c>
      <c r="AA7" s="222">
        <v>0</v>
      </c>
      <c r="AB7" s="222">
        <v>0</v>
      </c>
      <c r="AC7" s="222">
        <v>0</v>
      </c>
      <c r="AD7" s="222">
        <v>0</v>
      </c>
      <c r="AE7" s="222">
        <v>0</v>
      </c>
      <c r="AF7" s="222">
        <v>0</v>
      </c>
      <c r="AG7" s="222">
        <v>0</v>
      </c>
      <c r="AH7" s="222">
        <v>0</v>
      </c>
      <c r="AI7" s="222">
        <v>0</v>
      </c>
      <c r="AJ7" s="222">
        <v>0</v>
      </c>
      <c r="AK7" s="222">
        <v>0</v>
      </c>
      <c r="AL7" s="222">
        <v>0</v>
      </c>
      <c r="AM7" s="222">
        <v>0</v>
      </c>
      <c r="AN7" s="222">
        <v>0</v>
      </c>
      <c r="AO7" s="222">
        <v>0</v>
      </c>
    </row>
    <row r="8" spans="1:41">
      <c r="A8" s="44">
        <v>4</v>
      </c>
      <c r="B8" s="51" t="s">
        <v>346</v>
      </c>
      <c r="C8" s="51" t="s">
        <v>290</v>
      </c>
      <c r="D8" s="51" t="s">
        <v>291</v>
      </c>
      <c r="E8" s="222">
        <f t="shared" si="0"/>
        <v>2353125649</v>
      </c>
      <c r="F8" s="229">
        <v>11751</v>
      </c>
      <c r="G8" s="230">
        <f t="shared" si="1"/>
        <v>200.24897021530083</v>
      </c>
      <c r="H8" s="222">
        <v>0</v>
      </c>
      <c r="I8" s="222">
        <v>0</v>
      </c>
      <c r="J8" s="222">
        <v>0</v>
      </c>
      <c r="K8" s="222">
        <v>0</v>
      </c>
      <c r="L8" s="222">
        <v>0</v>
      </c>
      <c r="M8" s="222">
        <v>0</v>
      </c>
      <c r="N8" s="222">
        <v>0</v>
      </c>
      <c r="O8" s="222">
        <v>0</v>
      </c>
      <c r="P8" s="222">
        <v>0</v>
      </c>
      <c r="Q8" s="222">
        <v>0</v>
      </c>
      <c r="R8" s="222">
        <v>3950690766</v>
      </c>
      <c r="S8" s="222">
        <v>0</v>
      </c>
      <c r="T8" s="222">
        <v>1560931097</v>
      </c>
      <c r="U8" s="222">
        <v>-252422557</v>
      </c>
      <c r="V8" s="222">
        <v>0</v>
      </c>
      <c r="W8" s="222">
        <v>0</v>
      </c>
      <c r="X8" s="222">
        <v>-2906073657</v>
      </c>
      <c r="Y8" s="222">
        <v>0</v>
      </c>
      <c r="Z8" s="222">
        <v>0</v>
      </c>
      <c r="AA8" s="222">
        <v>0</v>
      </c>
      <c r="AB8" s="222">
        <v>0</v>
      </c>
      <c r="AC8" s="222">
        <v>0</v>
      </c>
      <c r="AD8" s="222">
        <v>0</v>
      </c>
      <c r="AE8" s="222">
        <v>0</v>
      </c>
      <c r="AF8" s="222">
        <v>0</v>
      </c>
      <c r="AG8" s="222">
        <v>0</v>
      </c>
      <c r="AH8" s="222">
        <v>0</v>
      </c>
      <c r="AI8" s="222">
        <v>0</v>
      </c>
      <c r="AJ8" s="222">
        <v>0</v>
      </c>
      <c r="AK8" s="222">
        <v>0</v>
      </c>
      <c r="AL8" s="222">
        <v>0</v>
      </c>
      <c r="AM8" s="222">
        <v>0</v>
      </c>
      <c r="AN8" s="222">
        <v>0</v>
      </c>
      <c r="AO8" s="222">
        <v>0</v>
      </c>
    </row>
    <row r="9" spans="1:41">
      <c r="A9" s="44">
        <v>5</v>
      </c>
      <c r="B9" s="51" t="s">
        <v>347</v>
      </c>
      <c r="C9" s="51" t="s">
        <v>293</v>
      </c>
      <c r="D9" s="51" t="s">
        <v>8</v>
      </c>
      <c r="E9" s="222">
        <f t="shared" si="0"/>
        <v>193981951</v>
      </c>
      <c r="F9" s="223">
        <v>10182</v>
      </c>
      <c r="G9" s="222">
        <f t="shared" si="1"/>
        <v>19.05145855431153</v>
      </c>
      <c r="H9" s="222">
        <v>0</v>
      </c>
      <c r="I9" s="222">
        <v>0</v>
      </c>
      <c r="J9" s="222">
        <v>4108536836</v>
      </c>
      <c r="K9" s="222">
        <v>-67140260</v>
      </c>
      <c r="L9" s="222">
        <v>0</v>
      </c>
      <c r="M9" s="222">
        <v>0</v>
      </c>
      <c r="N9" s="222">
        <v>-3847414625</v>
      </c>
      <c r="O9" s="222">
        <v>0</v>
      </c>
      <c r="P9" s="222">
        <v>0</v>
      </c>
      <c r="Q9" s="222">
        <v>0</v>
      </c>
      <c r="R9" s="222">
        <v>0</v>
      </c>
      <c r="S9" s="222">
        <v>0</v>
      </c>
      <c r="T9" s="222">
        <v>0</v>
      </c>
      <c r="U9" s="222">
        <v>0</v>
      </c>
      <c r="V9" s="222">
        <v>0</v>
      </c>
      <c r="W9" s="222">
        <v>0</v>
      </c>
      <c r="X9" s="222">
        <v>0</v>
      </c>
      <c r="Y9" s="222">
        <v>0</v>
      </c>
      <c r="Z9" s="222">
        <v>0</v>
      </c>
      <c r="AA9" s="222">
        <v>0</v>
      </c>
      <c r="AB9" s="222">
        <v>0</v>
      </c>
      <c r="AC9" s="222">
        <v>0</v>
      </c>
      <c r="AD9" s="222">
        <v>0</v>
      </c>
      <c r="AE9" s="222">
        <v>0</v>
      </c>
      <c r="AF9" s="222">
        <v>0</v>
      </c>
      <c r="AG9" s="222">
        <v>0</v>
      </c>
      <c r="AH9" s="222">
        <v>0</v>
      </c>
      <c r="AI9" s="222">
        <v>0</v>
      </c>
      <c r="AJ9" s="222">
        <v>0</v>
      </c>
      <c r="AK9" s="222">
        <v>0</v>
      </c>
      <c r="AL9" s="222">
        <v>0</v>
      </c>
      <c r="AM9" s="222">
        <v>0</v>
      </c>
      <c r="AN9" s="222">
        <v>0</v>
      </c>
      <c r="AO9" s="222">
        <v>0</v>
      </c>
    </row>
    <row r="10" spans="1:41" s="136" customFormat="1">
      <c r="A10" s="243" t="s">
        <v>420</v>
      </c>
      <c r="B10" s="224" t="s">
        <v>348</v>
      </c>
      <c r="C10" s="224" t="s">
        <v>295</v>
      </c>
      <c r="D10" s="224" t="s">
        <v>296</v>
      </c>
      <c r="E10" s="225">
        <f t="shared" si="0"/>
        <v>33552708</v>
      </c>
      <c r="F10" s="226">
        <v>3988</v>
      </c>
      <c r="G10" s="225">
        <f t="shared" si="1"/>
        <v>8.4134172517552663</v>
      </c>
      <c r="H10" s="225">
        <v>0</v>
      </c>
      <c r="I10" s="225">
        <v>0</v>
      </c>
      <c r="J10" s="225">
        <v>0</v>
      </c>
      <c r="K10" s="225">
        <v>0</v>
      </c>
      <c r="L10" s="225">
        <v>0</v>
      </c>
      <c r="M10" s="225">
        <v>0</v>
      </c>
      <c r="N10" s="225">
        <v>0</v>
      </c>
      <c r="O10" s="225">
        <v>0</v>
      </c>
      <c r="P10" s="225">
        <v>0</v>
      </c>
      <c r="Q10" s="225">
        <v>0</v>
      </c>
      <c r="R10" s="225">
        <v>0</v>
      </c>
      <c r="S10" s="225">
        <v>0</v>
      </c>
      <c r="T10" s="225">
        <v>40611544</v>
      </c>
      <c r="U10" s="225">
        <v>-232387689</v>
      </c>
      <c r="V10" s="225">
        <v>0</v>
      </c>
      <c r="W10" s="225">
        <v>0</v>
      </c>
      <c r="X10" s="225">
        <v>225328853</v>
      </c>
      <c r="Y10" s="225">
        <v>0</v>
      </c>
      <c r="Z10" s="225">
        <v>0</v>
      </c>
      <c r="AA10" s="225">
        <v>0</v>
      </c>
      <c r="AB10" s="225">
        <v>0</v>
      </c>
      <c r="AC10" s="225">
        <v>0</v>
      </c>
      <c r="AD10" s="225">
        <v>0</v>
      </c>
      <c r="AE10" s="225">
        <v>0</v>
      </c>
      <c r="AF10" s="225">
        <v>0</v>
      </c>
      <c r="AG10" s="225">
        <v>0</v>
      </c>
      <c r="AH10" s="225">
        <v>0</v>
      </c>
      <c r="AI10" s="225">
        <v>0</v>
      </c>
      <c r="AJ10" s="225">
        <v>0</v>
      </c>
      <c r="AK10" s="225">
        <v>0</v>
      </c>
      <c r="AL10" s="225">
        <v>0</v>
      </c>
      <c r="AM10" s="225">
        <v>0</v>
      </c>
      <c r="AN10" s="225">
        <v>0</v>
      </c>
      <c r="AO10" s="225">
        <v>0</v>
      </c>
    </row>
    <row r="11" spans="1:41" s="136" customFormat="1">
      <c r="A11" s="243" t="s">
        <v>421</v>
      </c>
      <c r="B11" s="224" t="s">
        <v>349</v>
      </c>
      <c r="C11" s="224" t="s">
        <v>298</v>
      </c>
      <c r="D11" s="224" t="s">
        <v>296</v>
      </c>
      <c r="E11" s="225">
        <f t="shared" si="0"/>
        <v>175512266</v>
      </c>
      <c r="F11" s="224">
        <v>378</v>
      </c>
      <c r="G11" s="225">
        <f>E11/(F11*1000)</f>
        <v>464.31816402116402</v>
      </c>
      <c r="H11" s="225">
        <v>0</v>
      </c>
      <c r="I11" s="225">
        <v>0</v>
      </c>
      <c r="J11" s="225">
        <v>0</v>
      </c>
      <c r="K11" s="225">
        <v>0</v>
      </c>
      <c r="L11" s="225">
        <v>0</v>
      </c>
      <c r="M11" s="225">
        <v>0</v>
      </c>
      <c r="N11" s="225">
        <v>0</v>
      </c>
      <c r="O11" s="225">
        <v>0</v>
      </c>
      <c r="P11" s="225">
        <v>0</v>
      </c>
      <c r="Q11" s="225">
        <v>0</v>
      </c>
      <c r="R11" s="225">
        <v>0</v>
      </c>
      <c r="S11" s="225">
        <v>0</v>
      </c>
      <c r="T11" s="225">
        <v>94025043</v>
      </c>
      <c r="U11" s="225">
        <v>-4321524</v>
      </c>
      <c r="V11" s="225">
        <v>0</v>
      </c>
      <c r="W11" s="225">
        <v>0</v>
      </c>
      <c r="X11" s="225">
        <v>85808747</v>
      </c>
      <c r="Y11" s="225">
        <v>0</v>
      </c>
      <c r="Z11" s="225">
        <v>0</v>
      </c>
      <c r="AA11" s="225">
        <v>0</v>
      </c>
      <c r="AB11" s="225">
        <v>0</v>
      </c>
      <c r="AC11" s="225">
        <v>0</v>
      </c>
      <c r="AD11" s="225">
        <v>0</v>
      </c>
      <c r="AE11" s="225">
        <v>0</v>
      </c>
      <c r="AF11" s="225">
        <v>0</v>
      </c>
      <c r="AG11" s="225">
        <v>0</v>
      </c>
      <c r="AH11" s="225">
        <v>0</v>
      </c>
      <c r="AI11" s="225">
        <v>0</v>
      </c>
      <c r="AJ11" s="225">
        <v>0</v>
      </c>
      <c r="AK11" s="225">
        <v>0</v>
      </c>
      <c r="AL11" s="225">
        <v>0</v>
      </c>
      <c r="AM11" s="225">
        <v>0</v>
      </c>
      <c r="AN11" s="225">
        <v>0</v>
      </c>
      <c r="AO11" s="225">
        <v>0</v>
      </c>
    </row>
    <row r="12" spans="1:41" s="136" customFormat="1">
      <c r="A12" s="224"/>
      <c r="B12" s="228" t="s">
        <v>437</v>
      </c>
      <c r="C12" s="224"/>
      <c r="D12" s="224"/>
      <c r="E12" s="225">
        <f>+E11+E10</f>
        <v>209064974</v>
      </c>
      <c r="F12" s="224">
        <f t="shared" ref="F12" si="2">+F11+F10</f>
        <v>4366</v>
      </c>
      <c r="G12" s="225">
        <f>E12/(F12*1000)</f>
        <v>47.884785616124596</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row>
    <row r="13" spans="1:41">
      <c r="A13" s="44">
        <v>7</v>
      </c>
      <c r="B13" s="51" t="s">
        <v>350</v>
      </c>
      <c r="C13" s="51" t="s">
        <v>300</v>
      </c>
      <c r="D13" s="51" t="s">
        <v>3</v>
      </c>
      <c r="E13" s="222">
        <f t="shared" si="0"/>
        <v>14265669406</v>
      </c>
      <c r="F13" s="223">
        <v>16610</v>
      </c>
      <c r="G13" s="222">
        <f t="shared" si="1"/>
        <v>858.86028934376884</v>
      </c>
      <c r="H13" s="230">
        <v>24777629876</v>
      </c>
      <c r="I13" s="222">
        <v>0</v>
      </c>
      <c r="J13" s="222">
        <v>118078938</v>
      </c>
      <c r="K13" s="222">
        <v>128646187</v>
      </c>
      <c r="L13" s="222">
        <v>0</v>
      </c>
      <c r="M13" s="222">
        <v>0</v>
      </c>
      <c r="N13" s="222">
        <v>-10758685595</v>
      </c>
      <c r="O13" s="222">
        <v>0</v>
      </c>
      <c r="P13" s="222">
        <v>0</v>
      </c>
      <c r="Q13" s="222">
        <v>0</v>
      </c>
      <c r="R13" s="222">
        <v>0</v>
      </c>
      <c r="S13" s="222">
        <v>0</v>
      </c>
      <c r="T13" s="222">
        <v>0</v>
      </c>
      <c r="U13" s="222">
        <v>0</v>
      </c>
      <c r="V13" s="222">
        <v>0</v>
      </c>
      <c r="W13" s="222">
        <v>0</v>
      </c>
      <c r="X13" s="222">
        <v>0</v>
      </c>
      <c r="Y13" s="222">
        <v>0</v>
      </c>
      <c r="Z13" s="222">
        <v>0</v>
      </c>
      <c r="AA13" s="222">
        <v>0</v>
      </c>
      <c r="AB13" s="222">
        <v>0</v>
      </c>
      <c r="AC13" s="222">
        <v>0</v>
      </c>
      <c r="AD13" s="222">
        <v>0</v>
      </c>
      <c r="AE13" s="222">
        <v>0</v>
      </c>
      <c r="AF13" s="222">
        <v>0</v>
      </c>
      <c r="AG13" s="222">
        <v>0</v>
      </c>
      <c r="AH13" s="222">
        <v>0</v>
      </c>
      <c r="AI13" s="222">
        <v>0</v>
      </c>
      <c r="AJ13" s="222">
        <v>0</v>
      </c>
      <c r="AK13" s="222">
        <v>0</v>
      </c>
      <c r="AL13" s="222">
        <v>0</v>
      </c>
      <c r="AM13" s="222">
        <v>0</v>
      </c>
      <c r="AN13" s="222">
        <v>0</v>
      </c>
      <c r="AO13" s="222">
        <v>0</v>
      </c>
    </row>
    <row r="14" spans="1:41">
      <c r="A14" s="44">
        <v>8</v>
      </c>
      <c r="B14" s="51" t="s">
        <v>351</v>
      </c>
      <c r="C14" s="51" t="s">
        <v>302</v>
      </c>
      <c r="D14" s="51" t="s">
        <v>291</v>
      </c>
      <c r="E14" s="222">
        <f t="shared" si="0"/>
        <v>10356311056</v>
      </c>
      <c r="F14" s="223">
        <v>17791</v>
      </c>
      <c r="G14" s="222">
        <f t="shared" si="1"/>
        <v>582.10955292001574</v>
      </c>
      <c r="H14" s="222">
        <v>0</v>
      </c>
      <c r="I14" s="222">
        <v>0</v>
      </c>
      <c r="J14" s="222">
        <v>0</v>
      </c>
      <c r="K14" s="222">
        <v>0</v>
      </c>
      <c r="L14" s="222">
        <v>0</v>
      </c>
      <c r="M14" s="222">
        <v>0</v>
      </c>
      <c r="N14" s="222">
        <v>0</v>
      </c>
      <c r="O14" s="222">
        <v>0</v>
      </c>
      <c r="P14" s="222">
        <v>0</v>
      </c>
      <c r="Q14" s="222">
        <v>0</v>
      </c>
      <c r="R14" s="227">
        <v>19960575399</v>
      </c>
      <c r="S14" s="222">
        <v>0</v>
      </c>
      <c r="T14" s="222">
        <v>-88546116</v>
      </c>
      <c r="U14" s="222">
        <v>-652925146</v>
      </c>
      <c r="V14" s="222">
        <v>0</v>
      </c>
      <c r="W14" s="222">
        <v>0</v>
      </c>
      <c r="X14" s="222">
        <v>-8862793081</v>
      </c>
      <c r="Y14" s="222">
        <v>0</v>
      </c>
      <c r="Z14" s="222">
        <v>0</v>
      </c>
      <c r="AA14" s="222">
        <v>0</v>
      </c>
      <c r="AB14" s="222">
        <v>0</v>
      </c>
      <c r="AC14" s="222">
        <v>0</v>
      </c>
      <c r="AD14" s="222">
        <v>0</v>
      </c>
      <c r="AE14" s="222">
        <v>0</v>
      </c>
      <c r="AF14" s="222">
        <v>0</v>
      </c>
      <c r="AG14" s="222">
        <v>0</v>
      </c>
      <c r="AH14" s="222">
        <v>0</v>
      </c>
      <c r="AI14" s="222">
        <v>0</v>
      </c>
      <c r="AJ14" s="222">
        <v>0</v>
      </c>
      <c r="AK14" s="222">
        <v>0</v>
      </c>
      <c r="AL14" s="222">
        <v>0</v>
      </c>
      <c r="AM14" s="222">
        <v>0</v>
      </c>
      <c r="AN14" s="222">
        <v>0</v>
      </c>
      <c r="AO14" s="222">
        <v>0</v>
      </c>
    </row>
    <row r="15" spans="1:41">
      <c r="A15" s="44">
        <v>9</v>
      </c>
      <c r="B15" s="51" t="s">
        <v>352</v>
      </c>
      <c r="C15" s="51" t="s">
        <v>304</v>
      </c>
      <c r="D15" s="51" t="s">
        <v>8</v>
      </c>
      <c r="E15" s="222">
        <f t="shared" si="0"/>
        <v>2245032770</v>
      </c>
      <c r="F15" s="223">
        <v>4523</v>
      </c>
      <c r="G15" s="222">
        <f t="shared" si="1"/>
        <v>496.35922396639398</v>
      </c>
      <c r="H15" s="222">
        <v>0</v>
      </c>
      <c r="I15" s="222">
        <v>0</v>
      </c>
      <c r="J15" s="222">
        <v>3691641559</v>
      </c>
      <c r="K15" s="222">
        <v>-73688325</v>
      </c>
      <c r="L15" s="222">
        <v>0</v>
      </c>
      <c r="M15" s="222">
        <v>0</v>
      </c>
      <c r="N15" s="222">
        <v>-1372920464</v>
      </c>
      <c r="O15" s="222">
        <v>0</v>
      </c>
      <c r="P15" s="222">
        <v>0</v>
      </c>
      <c r="Q15" s="222">
        <v>0</v>
      </c>
      <c r="R15" s="222">
        <v>0</v>
      </c>
      <c r="S15" s="222">
        <v>0</v>
      </c>
      <c r="T15" s="222">
        <v>0</v>
      </c>
      <c r="U15" s="222">
        <v>0</v>
      </c>
      <c r="V15" s="222">
        <v>0</v>
      </c>
      <c r="W15" s="222">
        <v>0</v>
      </c>
      <c r="X15" s="222">
        <v>0</v>
      </c>
      <c r="Y15" s="222">
        <v>0</v>
      </c>
      <c r="Z15" s="222">
        <v>0</v>
      </c>
      <c r="AA15" s="222">
        <v>0</v>
      </c>
      <c r="AB15" s="222">
        <v>0</v>
      </c>
      <c r="AC15" s="222">
        <v>0</v>
      </c>
      <c r="AD15" s="222">
        <v>0</v>
      </c>
      <c r="AE15" s="222">
        <v>0</v>
      </c>
      <c r="AF15" s="222">
        <v>0</v>
      </c>
      <c r="AG15" s="222">
        <v>0</v>
      </c>
      <c r="AH15" s="222">
        <v>0</v>
      </c>
      <c r="AI15" s="222">
        <v>0</v>
      </c>
      <c r="AJ15" s="222">
        <v>0</v>
      </c>
      <c r="AK15" s="222">
        <v>0</v>
      </c>
      <c r="AL15" s="222">
        <v>0</v>
      </c>
      <c r="AM15" s="222">
        <v>0</v>
      </c>
      <c r="AN15" s="222">
        <v>0</v>
      </c>
      <c r="AO15" s="222">
        <v>0</v>
      </c>
    </row>
    <row r="16" spans="1:41">
      <c r="A16" s="44">
        <v>10</v>
      </c>
      <c r="B16" s="51" t="s">
        <v>353</v>
      </c>
      <c r="C16" s="51" t="s">
        <v>354</v>
      </c>
      <c r="D16" s="51" t="s">
        <v>8</v>
      </c>
      <c r="E16" s="222">
        <f t="shared" si="0"/>
        <v>-303101277</v>
      </c>
      <c r="F16" s="223">
        <v>4414</v>
      </c>
      <c r="G16" s="222">
        <f t="shared" si="1"/>
        <v>-68.668164250113279</v>
      </c>
      <c r="H16" s="222">
        <v>0</v>
      </c>
      <c r="I16" s="222">
        <v>0</v>
      </c>
      <c r="J16" s="222">
        <v>40094904</v>
      </c>
      <c r="K16" s="222">
        <v>32178005</v>
      </c>
      <c r="L16" s="222">
        <v>0</v>
      </c>
      <c r="M16" s="222">
        <v>0</v>
      </c>
      <c r="N16" s="222">
        <v>-375374186</v>
      </c>
      <c r="O16" s="222">
        <v>0</v>
      </c>
      <c r="P16" s="222">
        <v>0</v>
      </c>
      <c r="Q16" s="222">
        <v>0</v>
      </c>
      <c r="R16" s="222">
        <v>0</v>
      </c>
      <c r="S16" s="222">
        <v>0</v>
      </c>
      <c r="T16" s="222">
        <v>0</v>
      </c>
      <c r="U16" s="222">
        <v>0</v>
      </c>
      <c r="V16" s="222">
        <v>0</v>
      </c>
      <c r="W16" s="222">
        <v>0</v>
      </c>
      <c r="X16" s="222">
        <v>0</v>
      </c>
      <c r="Y16" s="222">
        <v>0</v>
      </c>
      <c r="Z16" s="222">
        <v>0</v>
      </c>
      <c r="AA16" s="222">
        <v>0</v>
      </c>
      <c r="AB16" s="222">
        <v>0</v>
      </c>
      <c r="AC16" s="222">
        <v>0</v>
      </c>
      <c r="AD16" s="222">
        <v>0</v>
      </c>
      <c r="AE16" s="222">
        <v>0</v>
      </c>
      <c r="AF16" s="222">
        <v>0</v>
      </c>
      <c r="AG16" s="222">
        <v>0</v>
      </c>
      <c r="AH16" s="222">
        <v>0</v>
      </c>
      <c r="AI16" s="222">
        <v>0</v>
      </c>
      <c r="AJ16" s="222">
        <v>0</v>
      </c>
      <c r="AK16" s="222">
        <v>0</v>
      </c>
      <c r="AL16" s="222">
        <v>0</v>
      </c>
      <c r="AM16" s="222">
        <v>0</v>
      </c>
      <c r="AN16" s="222">
        <v>0</v>
      </c>
      <c r="AO16" s="222">
        <v>0</v>
      </c>
    </row>
    <row r="17" spans="1:41">
      <c r="A17" s="44">
        <v>11</v>
      </c>
      <c r="B17" s="51" t="s">
        <v>357</v>
      </c>
      <c r="C17" s="51" t="s">
        <v>308</v>
      </c>
      <c r="D17" s="51" t="s">
        <v>296</v>
      </c>
      <c r="E17" s="222">
        <f t="shared" si="0"/>
        <v>397030880</v>
      </c>
      <c r="F17" s="223">
        <v>3055</v>
      </c>
      <c r="G17" s="222">
        <f t="shared" si="1"/>
        <v>129.96100818330606</v>
      </c>
      <c r="H17" s="222">
        <v>0</v>
      </c>
      <c r="I17" s="222">
        <v>0</v>
      </c>
      <c r="J17" s="222">
        <v>0</v>
      </c>
      <c r="K17" s="222">
        <v>0</v>
      </c>
      <c r="L17" s="222">
        <v>0</v>
      </c>
      <c r="M17" s="222">
        <v>0</v>
      </c>
      <c r="N17" s="222">
        <v>0</v>
      </c>
      <c r="O17" s="222">
        <v>0</v>
      </c>
      <c r="P17" s="222">
        <v>0</v>
      </c>
      <c r="Q17" s="222">
        <v>0</v>
      </c>
      <c r="R17" s="222">
        <v>0</v>
      </c>
      <c r="S17" s="222">
        <v>0</v>
      </c>
      <c r="T17" s="222">
        <v>281591032</v>
      </c>
      <c r="U17" s="222">
        <v>-18523492</v>
      </c>
      <c r="V17" s="222">
        <v>0</v>
      </c>
      <c r="W17" s="222">
        <v>0</v>
      </c>
      <c r="X17" s="222">
        <v>133963340</v>
      </c>
      <c r="Y17" s="222">
        <v>0</v>
      </c>
      <c r="Z17" s="222">
        <v>0</v>
      </c>
      <c r="AA17" s="222">
        <v>0</v>
      </c>
      <c r="AB17" s="222">
        <v>0</v>
      </c>
      <c r="AC17" s="222">
        <v>0</v>
      </c>
      <c r="AD17" s="222">
        <v>0</v>
      </c>
      <c r="AE17" s="222">
        <v>0</v>
      </c>
      <c r="AF17" s="222">
        <v>0</v>
      </c>
      <c r="AG17" s="222">
        <v>0</v>
      </c>
      <c r="AH17" s="222">
        <v>0</v>
      </c>
      <c r="AI17" s="222">
        <v>0</v>
      </c>
      <c r="AJ17" s="222">
        <v>0</v>
      </c>
      <c r="AK17" s="222">
        <v>0</v>
      </c>
      <c r="AL17" s="222">
        <v>0</v>
      </c>
      <c r="AM17" s="222">
        <v>0</v>
      </c>
      <c r="AN17" s="222">
        <v>0</v>
      </c>
      <c r="AO17" s="222">
        <v>0</v>
      </c>
    </row>
    <row r="18" spans="1:41">
      <c r="A18" s="44">
        <v>12</v>
      </c>
      <c r="B18" s="51" t="s">
        <v>358</v>
      </c>
      <c r="C18" s="51" t="s">
        <v>359</v>
      </c>
      <c r="D18" s="51" t="s">
        <v>296</v>
      </c>
      <c r="E18" s="222">
        <f t="shared" si="0"/>
        <v>1555415306</v>
      </c>
      <c r="F18" s="51">
        <v>572</v>
      </c>
      <c r="G18" s="222">
        <f t="shared" si="1"/>
        <v>2719.2575279720281</v>
      </c>
      <c r="H18" s="222">
        <v>0</v>
      </c>
      <c r="I18" s="222">
        <v>0</v>
      </c>
      <c r="J18" s="222">
        <v>0</v>
      </c>
      <c r="K18" s="222">
        <v>0</v>
      </c>
      <c r="L18" s="222">
        <v>0</v>
      </c>
      <c r="M18" s="222">
        <v>0</v>
      </c>
      <c r="N18" s="222">
        <v>0</v>
      </c>
      <c r="O18" s="222">
        <v>0</v>
      </c>
      <c r="P18" s="222">
        <v>0</v>
      </c>
      <c r="Q18" s="222">
        <v>0</v>
      </c>
      <c r="R18" s="222">
        <v>0</v>
      </c>
      <c r="S18" s="222">
        <v>0</v>
      </c>
      <c r="T18" s="222">
        <v>1435961965</v>
      </c>
      <c r="U18" s="222">
        <v>-8904680</v>
      </c>
      <c r="V18" s="222">
        <v>0</v>
      </c>
      <c r="W18" s="222">
        <v>0</v>
      </c>
      <c r="X18" s="222">
        <v>128358021</v>
      </c>
      <c r="Y18" s="222">
        <v>0</v>
      </c>
      <c r="Z18" s="222">
        <v>0</v>
      </c>
      <c r="AA18" s="222">
        <v>0</v>
      </c>
      <c r="AB18" s="222">
        <v>0</v>
      </c>
      <c r="AC18" s="222">
        <v>0</v>
      </c>
      <c r="AD18" s="222">
        <v>0</v>
      </c>
      <c r="AE18" s="222">
        <v>0</v>
      </c>
      <c r="AF18" s="222">
        <v>0</v>
      </c>
      <c r="AG18" s="222">
        <v>0</v>
      </c>
      <c r="AH18" s="222">
        <v>0</v>
      </c>
      <c r="AI18" s="222">
        <v>0</v>
      </c>
      <c r="AJ18" s="222">
        <v>0</v>
      </c>
      <c r="AK18" s="222">
        <v>0</v>
      </c>
      <c r="AL18" s="222">
        <v>0</v>
      </c>
      <c r="AM18" s="222">
        <v>0</v>
      </c>
      <c r="AN18" s="222">
        <v>0</v>
      </c>
      <c r="AO18" s="222">
        <v>0</v>
      </c>
    </row>
    <row r="19" spans="1:41">
      <c r="A19" s="44">
        <v>13</v>
      </c>
      <c r="B19" s="51" t="s">
        <v>355</v>
      </c>
      <c r="C19" s="51" t="s">
        <v>356</v>
      </c>
      <c r="D19" s="51" t="s">
        <v>8</v>
      </c>
      <c r="E19" s="222">
        <f>SUM(H19:AO19)</f>
        <v>17008579</v>
      </c>
      <c r="F19" s="51">
        <v>55</v>
      </c>
      <c r="G19" s="222">
        <f t="shared" si="1"/>
        <v>309.24689090909089</v>
      </c>
      <c r="H19" s="222">
        <v>0</v>
      </c>
      <c r="I19" s="222">
        <v>0</v>
      </c>
      <c r="J19" s="222">
        <v>0</v>
      </c>
      <c r="K19" s="222">
        <v>0</v>
      </c>
      <c r="L19" s="222">
        <v>0</v>
      </c>
      <c r="M19" s="222">
        <v>0</v>
      </c>
      <c r="N19" s="222">
        <v>17008579</v>
      </c>
      <c r="O19" s="222">
        <v>0</v>
      </c>
      <c r="P19" s="222">
        <v>0</v>
      </c>
      <c r="Q19" s="222">
        <v>0</v>
      </c>
      <c r="R19" s="222">
        <v>0</v>
      </c>
      <c r="S19" s="222">
        <v>0</v>
      </c>
      <c r="T19" s="222">
        <v>0</v>
      </c>
      <c r="U19" s="222">
        <v>0</v>
      </c>
      <c r="V19" s="222">
        <v>0</v>
      </c>
      <c r="W19" s="222">
        <v>0</v>
      </c>
      <c r="X19" s="222">
        <v>0</v>
      </c>
      <c r="Y19" s="222">
        <v>0</v>
      </c>
      <c r="Z19" s="222">
        <v>0</v>
      </c>
      <c r="AA19" s="222">
        <v>0</v>
      </c>
      <c r="AB19" s="222">
        <v>0</v>
      </c>
      <c r="AC19" s="222">
        <v>0</v>
      </c>
      <c r="AD19" s="222">
        <v>0</v>
      </c>
      <c r="AE19" s="222">
        <v>0</v>
      </c>
      <c r="AF19" s="222">
        <v>0</v>
      </c>
      <c r="AG19" s="222">
        <v>0</v>
      </c>
      <c r="AH19" s="222">
        <v>0</v>
      </c>
      <c r="AI19" s="222">
        <v>0</v>
      </c>
      <c r="AJ19" s="222">
        <v>0</v>
      </c>
      <c r="AK19" s="222">
        <v>0</v>
      </c>
      <c r="AL19" s="222">
        <v>0</v>
      </c>
      <c r="AM19" s="222">
        <v>0</v>
      </c>
      <c r="AN19" s="222">
        <v>0</v>
      </c>
      <c r="AO19" s="222">
        <v>0</v>
      </c>
    </row>
    <row r="20" spans="1:41">
      <c r="A20" s="44">
        <v>14</v>
      </c>
      <c r="B20" s="51" t="s">
        <v>360</v>
      </c>
      <c r="C20" s="51" t="s">
        <v>361</v>
      </c>
      <c r="D20" s="51" t="s">
        <v>296</v>
      </c>
      <c r="E20" s="222">
        <f t="shared" si="0"/>
        <v>11822365</v>
      </c>
      <c r="F20" s="51">
        <v>103</v>
      </c>
      <c r="G20" s="222">
        <f t="shared" si="1"/>
        <v>114.7802427184466</v>
      </c>
      <c r="H20" s="222">
        <v>0</v>
      </c>
      <c r="I20" s="222">
        <v>0</v>
      </c>
      <c r="J20" s="222">
        <v>0</v>
      </c>
      <c r="K20" s="222">
        <v>0</v>
      </c>
      <c r="L20" s="222">
        <v>0</v>
      </c>
      <c r="M20" s="222">
        <v>0</v>
      </c>
      <c r="N20" s="222">
        <v>0</v>
      </c>
      <c r="O20" s="222">
        <v>0</v>
      </c>
      <c r="P20" s="222">
        <v>0</v>
      </c>
      <c r="Q20" s="222">
        <v>0</v>
      </c>
      <c r="R20" s="222">
        <v>0</v>
      </c>
      <c r="S20" s="222">
        <v>0</v>
      </c>
      <c r="T20" s="222">
        <v>0</v>
      </c>
      <c r="U20" s="222">
        <v>0</v>
      </c>
      <c r="V20" s="222">
        <v>0</v>
      </c>
      <c r="W20" s="222">
        <v>0</v>
      </c>
      <c r="X20" s="222">
        <v>11822365</v>
      </c>
      <c r="Y20" s="222">
        <v>0</v>
      </c>
      <c r="Z20" s="222">
        <v>0</v>
      </c>
      <c r="AA20" s="222">
        <v>0</v>
      </c>
      <c r="AB20" s="222">
        <v>0</v>
      </c>
      <c r="AC20" s="222">
        <v>0</v>
      </c>
      <c r="AD20" s="222">
        <v>0</v>
      </c>
      <c r="AE20" s="222">
        <v>0</v>
      </c>
      <c r="AF20" s="222">
        <v>0</v>
      </c>
      <c r="AG20" s="222">
        <v>0</v>
      </c>
      <c r="AH20" s="222">
        <v>0</v>
      </c>
      <c r="AI20" s="222">
        <v>0</v>
      </c>
      <c r="AJ20" s="222">
        <v>0</v>
      </c>
      <c r="AK20" s="222">
        <v>0</v>
      </c>
      <c r="AL20" s="222">
        <v>0</v>
      </c>
      <c r="AM20" s="222">
        <v>0</v>
      </c>
      <c r="AN20" s="222">
        <v>0</v>
      </c>
      <c r="AO20" s="222">
        <v>0</v>
      </c>
    </row>
    <row r="21" spans="1:41">
      <c r="A21" s="44">
        <v>15</v>
      </c>
      <c r="B21" s="51" t="s">
        <v>362</v>
      </c>
      <c r="C21" s="51" t="s">
        <v>24</v>
      </c>
      <c r="D21" s="51" t="s">
        <v>24</v>
      </c>
      <c r="E21" s="222">
        <f t="shared" si="0"/>
        <v>-1197891533</v>
      </c>
      <c r="F21" s="223">
        <v>10987</v>
      </c>
      <c r="G21" s="222">
        <f t="shared" si="1"/>
        <v>-109.02808164194047</v>
      </c>
      <c r="H21" s="222">
        <v>0</v>
      </c>
      <c r="I21" s="222">
        <v>0</v>
      </c>
      <c r="J21" s="222">
        <v>0</v>
      </c>
      <c r="K21" s="222">
        <v>0</v>
      </c>
      <c r="L21" s="222">
        <v>0</v>
      </c>
      <c r="M21" s="222">
        <v>0</v>
      </c>
      <c r="N21" s="222">
        <v>0</v>
      </c>
      <c r="O21" s="222">
        <v>0</v>
      </c>
      <c r="P21" s="222">
        <v>0</v>
      </c>
      <c r="Q21" s="222">
        <v>0</v>
      </c>
      <c r="R21" s="222">
        <v>0</v>
      </c>
      <c r="S21" s="222">
        <v>0</v>
      </c>
      <c r="T21" s="222">
        <v>1202872681</v>
      </c>
      <c r="U21" s="222">
        <v>0</v>
      </c>
      <c r="V21" s="222">
        <v>0</v>
      </c>
      <c r="W21" s="222">
        <v>0</v>
      </c>
      <c r="X21" s="222">
        <v>-2400764214</v>
      </c>
      <c r="Y21" s="222">
        <v>0</v>
      </c>
      <c r="Z21" s="222">
        <v>0</v>
      </c>
      <c r="AA21" s="222">
        <v>0</v>
      </c>
      <c r="AB21" s="222">
        <v>0</v>
      </c>
      <c r="AC21" s="222">
        <v>0</v>
      </c>
      <c r="AD21" s="222">
        <v>0</v>
      </c>
      <c r="AE21" s="222">
        <v>0</v>
      </c>
      <c r="AF21" s="222">
        <v>0</v>
      </c>
      <c r="AG21" s="222">
        <v>0</v>
      </c>
      <c r="AH21" s="222">
        <v>0</v>
      </c>
      <c r="AI21" s="222">
        <v>0</v>
      </c>
      <c r="AJ21" s="222">
        <v>0</v>
      </c>
      <c r="AK21" s="222">
        <v>0</v>
      </c>
      <c r="AL21" s="222">
        <v>0</v>
      </c>
      <c r="AM21" s="222">
        <v>0</v>
      </c>
      <c r="AN21" s="222">
        <v>0</v>
      </c>
      <c r="AO21" s="222">
        <v>0</v>
      </c>
    </row>
    <row r="22" spans="1:41">
      <c r="A22" s="44">
        <v>16</v>
      </c>
      <c r="B22" s="51" t="s">
        <v>365</v>
      </c>
      <c r="C22" s="51" t="s">
        <v>30</v>
      </c>
      <c r="D22" s="51" t="s">
        <v>30</v>
      </c>
      <c r="E22" s="222">
        <f t="shared" si="0"/>
        <v>-5169116365</v>
      </c>
      <c r="F22" s="223">
        <v>5419</v>
      </c>
      <c r="G22" s="222">
        <f t="shared" si="1"/>
        <v>-953.88750046133976</v>
      </c>
      <c r="H22" s="222">
        <v>0</v>
      </c>
      <c r="I22" s="222">
        <v>0</v>
      </c>
      <c r="J22" s="222">
        <v>0</v>
      </c>
      <c r="K22" s="222">
        <v>0</v>
      </c>
      <c r="L22" s="222">
        <v>0</v>
      </c>
      <c r="M22" s="222">
        <v>0</v>
      </c>
      <c r="N22" s="222">
        <v>0</v>
      </c>
      <c r="O22" s="222">
        <v>0</v>
      </c>
      <c r="P22" s="222">
        <v>0</v>
      </c>
      <c r="Q22" s="222">
        <v>0</v>
      </c>
      <c r="R22" s="222">
        <v>0</v>
      </c>
      <c r="S22" s="222">
        <v>0</v>
      </c>
      <c r="T22" s="222">
        <v>66941110</v>
      </c>
      <c r="U22" s="222">
        <v>0</v>
      </c>
      <c r="V22" s="222">
        <v>47866550</v>
      </c>
      <c r="W22" s="222">
        <v>-2323531416</v>
      </c>
      <c r="X22" s="222">
        <v>0</v>
      </c>
      <c r="Y22" s="222">
        <v>0</v>
      </c>
      <c r="Z22" s="222">
        <v>-2960392609</v>
      </c>
      <c r="AA22" s="222">
        <v>0</v>
      </c>
      <c r="AB22" s="222">
        <v>0</v>
      </c>
      <c r="AC22" s="222">
        <v>0</v>
      </c>
      <c r="AD22" s="222">
        <v>0</v>
      </c>
      <c r="AE22" s="222">
        <v>0</v>
      </c>
      <c r="AF22" s="222">
        <v>0</v>
      </c>
      <c r="AG22" s="222">
        <v>0</v>
      </c>
      <c r="AH22" s="222">
        <v>0</v>
      </c>
      <c r="AI22" s="222">
        <v>0</v>
      </c>
      <c r="AJ22" s="222">
        <v>0</v>
      </c>
      <c r="AK22" s="222">
        <v>0</v>
      </c>
      <c r="AL22" s="222">
        <v>0</v>
      </c>
      <c r="AM22" s="222">
        <v>0</v>
      </c>
      <c r="AN22" s="222">
        <v>0</v>
      </c>
      <c r="AO22" s="222">
        <v>0</v>
      </c>
    </row>
    <row r="23" spans="1:41">
      <c r="A23" s="44">
        <v>17</v>
      </c>
      <c r="B23" s="51" t="s">
        <v>367</v>
      </c>
      <c r="C23" s="51" t="s">
        <v>316</v>
      </c>
      <c r="D23" s="51" t="s">
        <v>37</v>
      </c>
      <c r="E23" s="222">
        <f t="shared" si="0"/>
        <v>-719322824</v>
      </c>
      <c r="F23" s="51">
        <v>595</v>
      </c>
      <c r="G23" s="222">
        <f t="shared" si="1"/>
        <v>-1208.9459226890756</v>
      </c>
      <c r="H23" s="222">
        <v>0</v>
      </c>
      <c r="I23" s="222">
        <v>0</v>
      </c>
      <c r="J23" s="222">
        <v>0</v>
      </c>
      <c r="K23" s="222">
        <v>0</v>
      </c>
      <c r="L23" s="222">
        <v>0</v>
      </c>
      <c r="M23" s="222">
        <v>0</v>
      </c>
      <c r="N23" s="222">
        <v>0</v>
      </c>
      <c r="O23" s="222">
        <v>0</v>
      </c>
      <c r="P23" s="222">
        <v>0</v>
      </c>
      <c r="Q23" s="222">
        <v>0</v>
      </c>
      <c r="R23" s="222">
        <v>0</v>
      </c>
      <c r="S23" s="222">
        <v>0</v>
      </c>
      <c r="T23" s="222">
        <v>0</v>
      </c>
      <c r="U23" s="222">
        <v>0</v>
      </c>
      <c r="V23" s="222">
        <v>-7408740</v>
      </c>
      <c r="W23" s="222">
        <v>-334816289</v>
      </c>
      <c r="X23" s="222">
        <v>0</v>
      </c>
      <c r="Y23" s="222">
        <v>0</v>
      </c>
      <c r="Z23" s="222">
        <v>-379412461</v>
      </c>
      <c r="AA23" s="222">
        <v>0</v>
      </c>
      <c r="AB23" s="222">
        <v>0</v>
      </c>
      <c r="AC23" s="222">
        <v>0</v>
      </c>
      <c r="AD23" s="222">
        <v>0</v>
      </c>
      <c r="AE23" s="222">
        <v>0</v>
      </c>
      <c r="AF23" s="222">
        <v>0</v>
      </c>
      <c r="AG23" s="222">
        <v>0</v>
      </c>
      <c r="AH23" s="222">
        <v>0</v>
      </c>
      <c r="AI23" s="222">
        <v>0</v>
      </c>
      <c r="AJ23" s="222">
        <v>0</v>
      </c>
      <c r="AK23" s="222">
        <v>0</v>
      </c>
      <c r="AL23" s="222">
        <v>0</v>
      </c>
      <c r="AM23" s="222">
        <v>0</v>
      </c>
      <c r="AN23" s="222">
        <v>0</v>
      </c>
      <c r="AO23" s="222">
        <v>2314666</v>
      </c>
    </row>
    <row r="24" spans="1:41">
      <c r="A24" s="44">
        <v>18</v>
      </c>
      <c r="B24" s="51" t="s">
        <v>371</v>
      </c>
      <c r="C24" s="51" t="s">
        <v>320</v>
      </c>
      <c r="D24" s="51" t="s">
        <v>321</v>
      </c>
      <c r="E24" s="222">
        <f>SUM(H24:AO24)</f>
        <v>-2768008582</v>
      </c>
      <c r="F24" s="223">
        <v>3615</v>
      </c>
      <c r="G24" s="222">
        <f t="shared" si="1"/>
        <v>-765.7008525587828</v>
      </c>
      <c r="H24" s="222">
        <v>0</v>
      </c>
      <c r="I24" s="222">
        <v>0</v>
      </c>
      <c r="J24" s="222">
        <v>0</v>
      </c>
      <c r="K24" s="222">
        <v>0</v>
      </c>
      <c r="L24" s="222">
        <v>0</v>
      </c>
      <c r="M24" s="222">
        <v>0</v>
      </c>
      <c r="N24" s="222">
        <v>0</v>
      </c>
      <c r="O24" s="222">
        <v>0</v>
      </c>
      <c r="P24" s="222">
        <v>-2842953441</v>
      </c>
      <c r="Q24" s="222">
        <v>0</v>
      </c>
      <c r="R24" s="222">
        <v>0</v>
      </c>
      <c r="S24" s="222">
        <v>0</v>
      </c>
      <c r="T24" s="222">
        <v>0</v>
      </c>
      <c r="U24" s="222">
        <v>0</v>
      </c>
      <c r="V24" s="222">
        <v>0</v>
      </c>
      <c r="W24" s="222">
        <v>0</v>
      </c>
      <c r="X24" s="222">
        <v>0</v>
      </c>
      <c r="Y24" s="222">
        <v>0</v>
      </c>
      <c r="Z24" s="222">
        <v>0</v>
      </c>
      <c r="AA24" s="222">
        <v>0</v>
      </c>
      <c r="AB24" s="222">
        <v>0</v>
      </c>
      <c r="AC24" s="222">
        <v>0</v>
      </c>
      <c r="AD24" s="222">
        <v>0</v>
      </c>
      <c r="AE24" s="222">
        <v>0</v>
      </c>
      <c r="AF24" s="222">
        <v>0</v>
      </c>
      <c r="AG24" s="222">
        <v>0</v>
      </c>
      <c r="AH24" s="222">
        <v>0</v>
      </c>
      <c r="AI24" s="222">
        <v>0</v>
      </c>
      <c r="AJ24" s="222">
        <v>0</v>
      </c>
      <c r="AK24" s="222">
        <v>0</v>
      </c>
      <c r="AL24" s="222">
        <v>0</v>
      </c>
      <c r="AM24" s="222">
        <v>0</v>
      </c>
      <c r="AN24" s="222">
        <v>0</v>
      </c>
      <c r="AO24" s="222">
        <v>74944859</v>
      </c>
    </row>
    <row r="25" spans="1:41">
      <c r="A25" s="44">
        <v>19</v>
      </c>
      <c r="B25" s="51" t="s">
        <v>369</v>
      </c>
      <c r="C25" s="51" t="s">
        <v>323</v>
      </c>
      <c r="D25" s="51" t="s">
        <v>41</v>
      </c>
      <c r="E25" s="222">
        <f t="shared" si="0"/>
        <v>-2775903200</v>
      </c>
      <c r="F25" s="223">
        <v>5497</v>
      </c>
      <c r="G25" s="222">
        <f t="shared" si="1"/>
        <v>-504.98511915590319</v>
      </c>
      <c r="H25" s="222">
        <v>0</v>
      </c>
      <c r="I25" s="222">
        <v>0</v>
      </c>
      <c r="J25" s="222">
        <v>0</v>
      </c>
      <c r="K25" s="222">
        <v>0</v>
      </c>
      <c r="L25" s="222">
        <v>0</v>
      </c>
      <c r="M25" s="222">
        <v>0</v>
      </c>
      <c r="N25" s="222">
        <v>0</v>
      </c>
      <c r="O25" s="222">
        <v>0</v>
      </c>
      <c r="P25" s="222">
        <v>-3682288500</v>
      </c>
      <c r="Q25" s="222">
        <v>0</v>
      </c>
      <c r="R25" s="222">
        <v>0</v>
      </c>
      <c r="S25" s="222">
        <v>0</v>
      </c>
      <c r="T25" s="222">
        <v>0</v>
      </c>
      <c r="U25" s="222">
        <v>0</v>
      </c>
      <c r="V25" s="222">
        <v>0</v>
      </c>
      <c r="W25" s="222">
        <v>0</v>
      </c>
      <c r="X25" s="222">
        <v>0</v>
      </c>
      <c r="Y25" s="222">
        <v>0</v>
      </c>
      <c r="Z25" s="222">
        <v>0</v>
      </c>
      <c r="AA25" s="222">
        <v>0</v>
      </c>
      <c r="AB25" s="222">
        <v>0</v>
      </c>
      <c r="AC25" s="222">
        <v>0</v>
      </c>
      <c r="AD25" s="222">
        <v>0</v>
      </c>
      <c r="AE25" s="222">
        <v>0</v>
      </c>
      <c r="AF25" s="222">
        <v>0</v>
      </c>
      <c r="AG25" s="222">
        <v>0</v>
      </c>
      <c r="AH25" s="222">
        <v>0</v>
      </c>
      <c r="AI25" s="222">
        <v>0</v>
      </c>
      <c r="AJ25" s="222">
        <v>0</v>
      </c>
      <c r="AK25" s="222">
        <v>0</v>
      </c>
      <c r="AL25" s="222">
        <v>0</v>
      </c>
      <c r="AM25" s="222">
        <v>0</v>
      </c>
      <c r="AN25" s="222">
        <v>0</v>
      </c>
      <c r="AO25" s="222">
        <v>906385300</v>
      </c>
    </row>
    <row r="26" spans="1:41">
      <c r="A26" s="44">
        <v>20</v>
      </c>
      <c r="B26" s="51" t="s">
        <v>370</v>
      </c>
      <c r="C26" s="51" t="s">
        <v>325</v>
      </c>
      <c r="D26" s="51" t="s">
        <v>43</v>
      </c>
      <c r="E26" s="222">
        <f t="shared" si="0"/>
        <v>-1784197549</v>
      </c>
      <c r="F26" s="223">
        <v>5042</v>
      </c>
      <c r="G26" s="222">
        <f t="shared" si="1"/>
        <v>-353.86702677508924</v>
      </c>
      <c r="H26" s="222">
        <v>0</v>
      </c>
      <c r="I26" s="222">
        <v>0</v>
      </c>
      <c r="J26" s="222">
        <v>0</v>
      </c>
      <c r="K26" s="222">
        <v>0</v>
      </c>
      <c r="L26" s="222">
        <v>0</v>
      </c>
      <c r="M26" s="222">
        <v>0</v>
      </c>
      <c r="N26" s="222">
        <v>0</v>
      </c>
      <c r="O26" s="222">
        <v>0</v>
      </c>
      <c r="P26" s="222">
        <v>-3355037763</v>
      </c>
      <c r="Q26" s="222">
        <v>0</v>
      </c>
      <c r="R26" s="222">
        <v>0</v>
      </c>
      <c r="S26" s="222">
        <v>0</v>
      </c>
      <c r="T26" s="222">
        <v>0</v>
      </c>
      <c r="U26" s="222">
        <v>0</v>
      </c>
      <c r="V26" s="222">
        <v>0</v>
      </c>
      <c r="W26" s="222">
        <v>0</v>
      </c>
      <c r="X26" s="222">
        <v>0</v>
      </c>
      <c r="Y26" s="222">
        <v>0</v>
      </c>
      <c r="Z26" s="222">
        <v>0</v>
      </c>
      <c r="AA26" s="222">
        <v>0</v>
      </c>
      <c r="AB26" s="222">
        <v>0</v>
      </c>
      <c r="AC26" s="222">
        <v>0</v>
      </c>
      <c r="AD26" s="222">
        <v>0</v>
      </c>
      <c r="AE26" s="222">
        <v>0</v>
      </c>
      <c r="AF26" s="222">
        <v>0</v>
      </c>
      <c r="AG26" s="222">
        <v>0</v>
      </c>
      <c r="AH26" s="222">
        <v>0</v>
      </c>
      <c r="AI26" s="222">
        <v>0</v>
      </c>
      <c r="AJ26" s="222">
        <v>0</v>
      </c>
      <c r="AK26" s="222">
        <v>0</v>
      </c>
      <c r="AL26" s="222">
        <v>0</v>
      </c>
      <c r="AM26" s="222">
        <v>0</v>
      </c>
      <c r="AN26" s="222">
        <v>0</v>
      </c>
      <c r="AO26" s="222">
        <v>1570840214</v>
      </c>
    </row>
    <row r="27" spans="1:41">
      <c r="A27" s="44">
        <v>21</v>
      </c>
      <c r="B27" s="51" t="s">
        <v>372</v>
      </c>
      <c r="C27" s="51" t="s">
        <v>327</v>
      </c>
      <c r="D27" s="51" t="s">
        <v>45</v>
      </c>
      <c r="E27" s="222">
        <f t="shared" si="0"/>
        <v>-567284533</v>
      </c>
      <c r="F27" s="223">
        <v>2078</v>
      </c>
      <c r="G27" s="222">
        <f t="shared" si="1"/>
        <v>-272.99544417709336</v>
      </c>
      <c r="H27" s="222">
        <v>0</v>
      </c>
      <c r="I27" s="222">
        <v>0</v>
      </c>
      <c r="J27" s="222">
        <v>0</v>
      </c>
      <c r="K27" s="222">
        <v>0</v>
      </c>
      <c r="L27" s="222">
        <v>0</v>
      </c>
      <c r="M27" s="222">
        <v>0</v>
      </c>
      <c r="N27" s="222">
        <v>0</v>
      </c>
      <c r="O27" s="222">
        <v>0</v>
      </c>
      <c r="P27" s="222">
        <v>-1450072417</v>
      </c>
      <c r="Q27" s="222">
        <v>0</v>
      </c>
      <c r="R27" s="222">
        <v>0</v>
      </c>
      <c r="S27" s="222">
        <v>0</v>
      </c>
      <c r="T27" s="222">
        <v>0</v>
      </c>
      <c r="U27" s="222">
        <v>0</v>
      </c>
      <c r="V27" s="222">
        <v>0</v>
      </c>
      <c r="W27" s="222">
        <v>0</v>
      </c>
      <c r="X27" s="222">
        <v>0</v>
      </c>
      <c r="Y27" s="222">
        <v>0</v>
      </c>
      <c r="Z27" s="222">
        <v>0</v>
      </c>
      <c r="AA27" s="222">
        <v>0</v>
      </c>
      <c r="AB27" s="222">
        <v>0</v>
      </c>
      <c r="AC27" s="222">
        <v>0</v>
      </c>
      <c r="AD27" s="222">
        <v>0</v>
      </c>
      <c r="AE27" s="222">
        <v>0</v>
      </c>
      <c r="AF27" s="222">
        <v>0</v>
      </c>
      <c r="AG27" s="222">
        <v>0</v>
      </c>
      <c r="AH27" s="222">
        <v>0</v>
      </c>
      <c r="AI27" s="222">
        <v>0</v>
      </c>
      <c r="AJ27" s="222">
        <v>0</v>
      </c>
      <c r="AK27" s="222">
        <v>0</v>
      </c>
      <c r="AL27" s="222">
        <v>0</v>
      </c>
      <c r="AM27" s="222">
        <v>0</v>
      </c>
      <c r="AN27" s="222">
        <v>0</v>
      </c>
      <c r="AO27" s="222">
        <v>882787884</v>
      </c>
    </row>
    <row r="28" spans="1:41">
      <c r="A28" s="44">
        <v>22</v>
      </c>
      <c r="B28" s="51" t="s">
        <v>373</v>
      </c>
      <c r="C28" s="51" t="s">
        <v>329</v>
      </c>
      <c r="D28" s="51" t="s">
        <v>46</v>
      </c>
      <c r="E28" s="222">
        <f t="shared" si="0"/>
        <v>1669838</v>
      </c>
      <c r="F28" s="223">
        <v>2286</v>
      </c>
      <c r="G28" s="222">
        <f t="shared" si="1"/>
        <v>0.73046281714785655</v>
      </c>
      <c r="H28" s="222">
        <v>0</v>
      </c>
      <c r="I28" s="222">
        <v>0</v>
      </c>
      <c r="J28" s="222">
        <v>0</v>
      </c>
      <c r="K28" s="222">
        <v>0</v>
      </c>
      <c r="L28" s="222">
        <v>0</v>
      </c>
      <c r="M28" s="222">
        <v>0</v>
      </c>
      <c r="N28" s="222">
        <v>0</v>
      </c>
      <c r="O28" s="222">
        <v>0</v>
      </c>
      <c r="P28" s="222">
        <v>0</v>
      </c>
      <c r="Q28" s="222">
        <v>0</v>
      </c>
      <c r="R28" s="222">
        <v>0</v>
      </c>
      <c r="S28" s="222">
        <v>0</v>
      </c>
      <c r="T28" s="222">
        <v>0</v>
      </c>
      <c r="U28" s="222">
        <v>0</v>
      </c>
      <c r="V28" s="222">
        <v>0</v>
      </c>
      <c r="W28" s="222">
        <v>0</v>
      </c>
      <c r="X28" s="222">
        <v>0</v>
      </c>
      <c r="Y28" s="222">
        <v>0</v>
      </c>
      <c r="Z28" s="222">
        <v>0</v>
      </c>
      <c r="AA28" s="222">
        <v>0</v>
      </c>
      <c r="AB28" s="222">
        <v>0</v>
      </c>
      <c r="AC28" s="222">
        <v>0</v>
      </c>
      <c r="AD28" s="222">
        <v>0</v>
      </c>
      <c r="AE28" s="222">
        <v>0</v>
      </c>
      <c r="AF28" s="222">
        <v>0</v>
      </c>
      <c r="AG28" s="222">
        <v>0</v>
      </c>
      <c r="AH28" s="222">
        <v>0</v>
      </c>
      <c r="AI28" s="222">
        <v>0</v>
      </c>
      <c r="AJ28" s="222">
        <v>0</v>
      </c>
      <c r="AK28" s="222">
        <v>0</v>
      </c>
      <c r="AL28" s="222">
        <v>0</v>
      </c>
      <c r="AM28" s="222">
        <v>0</v>
      </c>
      <c r="AN28" s="222">
        <v>0</v>
      </c>
      <c r="AO28" s="222">
        <v>1669838</v>
      </c>
    </row>
    <row r="29" spans="1:41">
      <c r="A29" s="44">
        <v>23</v>
      </c>
      <c r="B29" s="51" t="s">
        <v>374</v>
      </c>
      <c r="C29" s="51" t="s">
        <v>332</v>
      </c>
      <c r="D29" s="51" t="s">
        <v>330</v>
      </c>
      <c r="E29" s="222">
        <f t="shared" si="0"/>
        <v>-73007914</v>
      </c>
      <c r="F29" s="223">
        <v>19607</v>
      </c>
      <c r="G29" s="222">
        <f t="shared" si="1"/>
        <v>-3.7235637272402715</v>
      </c>
      <c r="H29" s="222">
        <v>0</v>
      </c>
      <c r="I29" s="222">
        <v>0</v>
      </c>
      <c r="J29" s="222">
        <v>0</v>
      </c>
      <c r="K29" s="222">
        <v>0</v>
      </c>
      <c r="L29" s="222">
        <v>0</v>
      </c>
      <c r="M29" s="222">
        <v>0</v>
      </c>
      <c r="N29" s="222">
        <v>0</v>
      </c>
      <c r="O29" s="222">
        <v>0</v>
      </c>
      <c r="P29" s="222">
        <v>0</v>
      </c>
      <c r="Q29" s="222">
        <v>0</v>
      </c>
      <c r="R29" s="222">
        <v>0</v>
      </c>
      <c r="S29" s="222">
        <v>0</v>
      </c>
      <c r="T29" s="222">
        <v>0</v>
      </c>
      <c r="U29" s="222">
        <v>0</v>
      </c>
      <c r="V29" s="222">
        <v>0</v>
      </c>
      <c r="W29" s="222">
        <v>0</v>
      </c>
      <c r="X29" s="222">
        <v>0</v>
      </c>
      <c r="Y29" s="222">
        <v>0</v>
      </c>
      <c r="Z29" s="222">
        <v>0</v>
      </c>
      <c r="AA29" s="222">
        <v>0</v>
      </c>
      <c r="AB29" s="222">
        <v>0</v>
      </c>
      <c r="AC29" s="222">
        <v>0</v>
      </c>
      <c r="AD29" s="222">
        <v>0</v>
      </c>
      <c r="AE29" s="222">
        <v>0</v>
      </c>
      <c r="AF29" s="222">
        <v>0</v>
      </c>
      <c r="AG29" s="222">
        <v>0</v>
      </c>
      <c r="AH29" s="222">
        <v>0</v>
      </c>
      <c r="AI29" s="222">
        <v>0</v>
      </c>
      <c r="AJ29" s="222">
        <v>0</v>
      </c>
      <c r="AK29" s="222">
        <v>0</v>
      </c>
      <c r="AL29" s="222">
        <v>0</v>
      </c>
      <c r="AM29" s="222">
        <v>0</v>
      </c>
      <c r="AN29" s="222">
        <v>0</v>
      </c>
      <c r="AO29" s="222">
        <v>-73007914</v>
      </c>
    </row>
    <row r="30" spans="1:41">
      <c r="A30" s="44">
        <v>24</v>
      </c>
      <c r="B30" s="51" t="s">
        <v>375</v>
      </c>
      <c r="C30" s="51" t="s">
        <v>376</v>
      </c>
      <c r="D30" s="51" t="s">
        <v>377</v>
      </c>
      <c r="E30" s="222">
        <f t="shared" si="0"/>
        <v>1199547267</v>
      </c>
      <c r="F30" s="223">
        <v>2648</v>
      </c>
      <c r="G30" s="222">
        <f t="shared" si="1"/>
        <v>453.00123376132933</v>
      </c>
      <c r="H30" s="222">
        <v>0</v>
      </c>
      <c r="I30" s="222">
        <v>0</v>
      </c>
      <c r="J30" s="222">
        <v>0</v>
      </c>
      <c r="K30" s="222">
        <v>0</v>
      </c>
      <c r="L30" s="222">
        <v>0</v>
      </c>
      <c r="M30" s="222">
        <v>0</v>
      </c>
      <c r="N30" s="222">
        <v>-2024455673</v>
      </c>
      <c r="O30" s="222">
        <v>0</v>
      </c>
      <c r="P30" s="222">
        <v>0</v>
      </c>
      <c r="Q30" s="222">
        <v>0</v>
      </c>
      <c r="R30" s="222">
        <v>0</v>
      </c>
      <c r="S30" s="222">
        <v>0</v>
      </c>
      <c r="T30" s="222">
        <v>0</v>
      </c>
      <c r="U30" s="222">
        <v>0</v>
      </c>
      <c r="V30" s="222">
        <v>0</v>
      </c>
      <c r="W30" s="222">
        <v>0</v>
      </c>
      <c r="X30" s="222">
        <v>-3357168042</v>
      </c>
      <c r="Y30" s="222">
        <v>0</v>
      </c>
      <c r="Z30" s="222">
        <v>0</v>
      </c>
      <c r="AA30" s="222">
        <v>0</v>
      </c>
      <c r="AB30" s="227">
        <v>6141442081</v>
      </c>
      <c r="AC30" s="222">
        <v>439728901</v>
      </c>
      <c r="AD30" s="222">
        <v>0</v>
      </c>
      <c r="AE30" s="222">
        <v>0</v>
      </c>
      <c r="AF30" s="222">
        <v>0</v>
      </c>
      <c r="AG30" s="222">
        <v>0</v>
      </c>
      <c r="AH30" s="222">
        <v>0</v>
      </c>
      <c r="AI30" s="222">
        <v>0</v>
      </c>
      <c r="AJ30" s="222">
        <v>0</v>
      </c>
      <c r="AK30" s="222">
        <v>0</v>
      </c>
      <c r="AL30" s="222">
        <v>0</v>
      </c>
      <c r="AM30" s="222">
        <v>0</v>
      </c>
      <c r="AN30" s="222">
        <v>0</v>
      </c>
      <c r="AO30" s="222">
        <v>0</v>
      </c>
    </row>
    <row r="31" spans="1:41">
      <c r="A31" s="44">
        <v>25</v>
      </c>
      <c r="B31" s="51" t="s">
        <v>378</v>
      </c>
      <c r="C31" s="51" t="s">
        <v>379</v>
      </c>
      <c r="D31" s="51" t="s">
        <v>377</v>
      </c>
      <c r="E31" s="222">
        <f t="shared" si="0"/>
        <v>5749189578</v>
      </c>
      <c r="F31" s="223">
        <v>17757</v>
      </c>
      <c r="G31" s="222">
        <f t="shared" si="1"/>
        <v>323.7703203243791</v>
      </c>
      <c r="H31" s="222">
        <v>0</v>
      </c>
      <c r="I31" s="222">
        <v>0</v>
      </c>
      <c r="J31" s="222">
        <v>0</v>
      </c>
      <c r="K31" s="222">
        <v>0</v>
      </c>
      <c r="L31" s="222">
        <v>0</v>
      </c>
      <c r="M31" s="222">
        <v>0</v>
      </c>
      <c r="N31" s="222">
        <v>-10098245088</v>
      </c>
      <c r="O31" s="222">
        <v>0</v>
      </c>
      <c r="P31" s="222">
        <v>0</v>
      </c>
      <c r="Q31" s="222">
        <v>0</v>
      </c>
      <c r="R31" s="222">
        <v>0</v>
      </c>
      <c r="S31" s="222">
        <v>0</v>
      </c>
      <c r="T31" s="222">
        <v>0</v>
      </c>
      <c r="U31" s="222">
        <v>0</v>
      </c>
      <c r="V31" s="222">
        <v>0</v>
      </c>
      <c r="W31" s="222">
        <v>0</v>
      </c>
      <c r="X31" s="222">
        <v>-16398336919</v>
      </c>
      <c r="Y31" s="222">
        <v>0</v>
      </c>
      <c r="Z31" s="222">
        <v>0</v>
      </c>
      <c r="AA31" s="222">
        <v>0</v>
      </c>
      <c r="AB31" s="227">
        <v>30011382712</v>
      </c>
      <c r="AC31" s="222">
        <v>2234388873</v>
      </c>
      <c r="AD31" s="222">
        <v>0</v>
      </c>
      <c r="AE31" s="222">
        <v>0</v>
      </c>
      <c r="AF31" s="222">
        <v>0</v>
      </c>
      <c r="AG31" s="222">
        <v>0</v>
      </c>
      <c r="AH31" s="222">
        <v>0</v>
      </c>
      <c r="AI31" s="222">
        <v>0</v>
      </c>
      <c r="AJ31" s="222">
        <v>0</v>
      </c>
      <c r="AK31" s="222">
        <v>0</v>
      </c>
      <c r="AL31" s="222">
        <v>0</v>
      </c>
      <c r="AM31" s="222">
        <v>0</v>
      </c>
      <c r="AN31" s="222">
        <v>0</v>
      </c>
      <c r="AO31" s="222">
        <v>0</v>
      </c>
    </row>
    <row r="32" spans="1:41">
      <c r="A32" s="44">
        <v>26</v>
      </c>
      <c r="B32" s="51" t="s">
        <v>380</v>
      </c>
      <c r="C32" s="51" t="s">
        <v>381</v>
      </c>
      <c r="D32" s="51" t="s">
        <v>377</v>
      </c>
      <c r="E32" s="222">
        <f t="shared" si="0"/>
        <v>16241413579</v>
      </c>
      <c r="F32" s="223">
        <v>1900</v>
      </c>
      <c r="G32" s="222">
        <f t="shared" si="1"/>
        <v>8548.1124099999997</v>
      </c>
      <c r="H32" s="222">
        <v>0</v>
      </c>
      <c r="I32" s="222">
        <v>0</v>
      </c>
      <c r="J32" s="222">
        <v>0</v>
      </c>
      <c r="K32" s="222">
        <v>0</v>
      </c>
      <c r="L32" s="222">
        <v>0</v>
      </c>
      <c r="M32" s="222">
        <v>0</v>
      </c>
      <c r="N32" s="222">
        <v>-1110940396</v>
      </c>
      <c r="O32" s="222">
        <v>0</v>
      </c>
      <c r="P32" s="222">
        <v>0</v>
      </c>
      <c r="Q32" s="222">
        <v>0</v>
      </c>
      <c r="R32" s="222">
        <v>0</v>
      </c>
      <c r="S32" s="222">
        <v>0</v>
      </c>
      <c r="T32" s="222">
        <v>0</v>
      </c>
      <c r="U32" s="222">
        <v>0</v>
      </c>
      <c r="V32" s="222">
        <v>0</v>
      </c>
      <c r="W32" s="222">
        <v>0</v>
      </c>
      <c r="X32" s="222">
        <v>-1718757769</v>
      </c>
      <c r="Y32" s="222">
        <v>0</v>
      </c>
      <c r="Z32" s="222">
        <v>0</v>
      </c>
      <c r="AA32" s="222">
        <v>0</v>
      </c>
      <c r="AB32" s="227">
        <v>19071111744</v>
      </c>
      <c r="AC32" s="222">
        <v>0</v>
      </c>
      <c r="AD32" s="222">
        <v>0</v>
      </c>
      <c r="AE32" s="222">
        <v>0</v>
      </c>
      <c r="AF32" s="222">
        <v>0</v>
      </c>
      <c r="AG32" s="222">
        <v>0</v>
      </c>
      <c r="AH32" s="222">
        <v>0</v>
      </c>
      <c r="AI32" s="222">
        <v>0</v>
      </c>
      <c r="AJ32" s="222">
        <v>0</v>
      </c>
      <c r="AK32" s="222">
        <v>0</v>
      </c>
      <c r="AL32" s="222">
        <v>0</v>
      </c>
      <c r="AM32" s="222">
        <v>0</v>
      </c>
      <c r="AN32" s="222">
        <v>0</v>
      </c>
      <c r="AO32" s="222">
        <v>0</v>
      </c>
    </row>
    <row r="33" spans="1:41">
      <c r="A33" s="44">
        <v>27</v>
      </c>
      <c r="B33" s="51" t="s">
        <v>382</v>
      </c>
      <c r="C33" s="51" t="s">
        <v>383</v>
      </c>
      <c r="D33" s="51" t="s">
        <v>377</v>
      </c>
      <c r="E33" s="222">
        <f t="shared" si="0"/>
        <v>4112649867</v>
      </c>
      <c r="F33" s="51">
        <v>482</v>
      </c>
      <c r="G33" s="222">
        <f t="shared" si="1"/>
        <v>8532.46860373444</v>
      </c>
      <c r="H33" s="222">
        <v>0</v>
      </c>
      <c r="I33" s="222">
        <v>0</v>
      </c>
      <c r="J33" s="222">
        <v>0</v>
      </c>
      <c r="K33" s="222">
        <v>0</v>
      </c>
      <c r="L33" s="222">
        <v>0</v>
      </c>
      <c r="M33" s="222">
        <v>0</v>
      </c>
      <c r="N33" s="222">
        <v>-262670073</v>
      </c>
      <c r="O33" s="222">
        <v>0</v>
      </c>
      <c r="P33" s="222">
        <v>0</v>
      </c>
      <c r="Q33" s="222">
        <v>0</v>
      </c>
      <c r="R33" s="222">
        <v>0</v>
      </c>
      <c r="S33" s="222">
        <v>0</v>
      </c>
      <c r="T33" s="222">
        <v>0</v>
      </c>
      <c r="U33" s="222">
        <v>0</v>
      </c>
      <c r="V33" s="222">
        <v>0</v>
      </c>
      <c r="W33" s="222">
        <v>0</v>
      </c>
      <c r="X33" s="222">
        <v>-457314896</v>
      </c>
      <c r="Y33" s="222">
        <v>0</v>
      </c>
      <c r="Z33" s="222">
        <v>0</v>
      </c>
      <c r="AA33" s="222">
        <v>0</v>
      </c>
      <c r="AB33" s="227">
        <v>4832634836</v>
      </c>
      <c r="AC33" s="222">
        <v>0</v>
      </c>
      <c r="AD33" s="222">
        <v>0</v>
      </c>
      <c r="AE33" s="222">
        <v>0</v>
      </c>
      <c r="AF33" s="222">
        <v>0</v>
      </c>
      <c r="AG33" s="222">
        <v>0</v>
      </c>
      <c r="AH33" s="222">
        <v>0</v>
      </c>
      <c r="AI33" s="222">
        <v>0</v>
      </c>
      <c r="AJ33" s="222">
        <v>0</v>
      </c>
      <c r="AK33" s="222">
        <v>0</v>
      </c>
      <c r="AL33" s="222">
        <v>0</v>
      </c>
      <c r="AM33" s="222">
        <v>0</v>
      </c>
      <c r="AN33" s="222">
        <v>0</v>
      </c>
      <c r="AO33" s="222">
        <v>0</v>
      </c>
    </row>
    <row r="34" spans="1:41">
      <c r="A34" s="47"/>
      <c r="E34" s="110"/>
    </row>
    <row r="35" spans="1:41" ht="23.25">
      <c r="B35" s="55" t="s">
        <v>450</v>
      </c>
    </row>
    <row r="36" spans="1:41" s="93" customFormat="1">
      <c r="A36" s="231"/>
      <c r="B36" s="185" t="s">
        <v>366</v>
      </c>
      <c r="C36" s="185" t="s">
        <v>314</v>
      </c>
      <c r="D36" s="185" t="s">
        <v>33</v>
      </c>
      <c r="E36" s="232"/>
      <c r="F36" s="89">
        <v>3694</v>
      </c>
      <c r="G36" s="232">
        <f>E36/(F36*1000)</f>
        <v>0</v>
      </c>
      <c r="H36" s="232">
        <v>0</v>
      </c>
      <c r="I36" s="232">
        <v>0</v>
      </c>
      <c r="J36" s="232">
        <v>0</v>
      </c>
      <c r="K36" s="232">
        <v>0</v>
      </c>
      <c r="L36" s="232">
        <v>0</v>
      </c>
      <c r="M36" s="232">
        <v>0</v>
      </c>
      <c r="N36" s="232">
        <v>0</v>
      </c>
      <c r="O36" s="232">
        <v>0</v>
      </c>
      <c r="P36" s="232">
        <v>0</v>
      </c>
      <c r="Q36" s="232">
        <v>0</v>
      </c>
      <c r="R36" s="232">
        <v>0</v>
      </c>
      <c r="S36" s="232">
        <v>0</v>
      </c>
      <c r="T36" s="232">
        <v>0</v>
      </c>
      <c r="U36" s="232">
        <v>0</v>
      </c>
      <c r="V36" s="232">
        <v>0</v>
      </c>
      <c r="W36" s="232">
        <v>0</v>
      </c>
      <c r="X36" s="232">
        <v>0</v>
      </c>
      <c r="Y36" s="232">
        <v>0</v>
      </c>
      <c r="Z36" s="232">
        <v>0</v>
      </c>
      <c r="AA36" s="232">
        <v>0</v>
      </c>
      <c r="AB36" s="232">
        <v>0</v>
      </c>
      <c r="AC36" s="232">
        <v>0</v>
      </c>
      <c r="AD36" s="232">
        <v>0</v>
      </c>
      <c r="AE36" s="232">
        <v>0</v>
      </c>
      <c r="AF36" s="232">
        <v>0</v>
      </c>
      <c r="AG36" s="232">
        <v>0</v>
      </c>
      <c r="AH36" s="232">
        <v>7443616</v>
      </c>
      <c r="AI36" s="232">
        <v>0</v>
      </c>
      <c r="AJ36" s="232">
        <v>-4859023209</v>
      </c>
      <c r="AK36" s="232">
        <v>0</v>
      </c>
      <c r="AL36" s="232">
        <v>0</v>
      </c>
      <c r="AM36" s="232">
        <v>0</v>
      </c>
      <c r="AN36" s="232">
        <v>0</v>
      </c>
      <c r="AO36" s="232">
        <v>6174165024</v>
      </c>
    </row>
    <row r="37" spans="1:41" s="93" customFormat="1">
      <c r="A37" s="231"/>
      <c r="B37" s="185" t="s">
        <v>368</v>
      </c>
      <c r="C37" s="185" t="s">
        <v>318</v>
      </c>
      <c r="D37" s="185" t="s">
        <v>37</v>
      </c>
      <c r="E37" s="232"/>
      <c r="F37" s="89">
        <v>1273</v>
      </c>
      <c r="G37" s="232">
        <f>E37/(F37*1000)</f>
        <v>0</v>
      </c>
      <c r="H37" s="232">
        <v>0</v>
      </c>
      <c r="I37" s="232">
        <v>0</v>
      </c>
      <c r="J37" s="232">
        <v>0</v>
      </c>
      <c r="K37" s="232">
        <v>0</v>
      </c>
      <c r="L37" s="232">
        <v>0</v>
      </c>
      <c r="M37" s="232">
        <v>0</v>
      </c>
      <c r="N37" s="232">
        <v>0</v>
      </c>
      <c r="O37" s="232">
        <v>0</v>
      </c>
      <c r="P37" s="232">
        <v>0</v>
      </c>
      <c r="Q37" s="232">
        <v>0</v>
      </c>
      <c r="R37" s="232">
        <v>0</v>
      </c>
      <c r="S37" s="232">
        <v>0</v>
      </c>
      <c r="T37" s="232">
        <v>0</v>
      </c>
      <c r="U37" s="232">
        <v>0</v>
      </c>
      <c r="V37" s="232">
        <v>0</v>
      </c>
      <c r="W37" s="232">
        <v>0</v>
      </c>
      <c r="X37" s="232">
        <v>0</v>
      </c>
      <c r="Y37" s="232">
        <v>0</v>
      </c>
      <c r="Z37" s="232">
        <v>0</v>
      </c>
      <c r="AA37" s="232">
        <v>0</v>
      </c>
      <c r="AB37" s="232">
        <v>0</v>
      </c>
      <c r="AC37" s="232">
        <v>0</v>
      </c>
      <c r="AD37" s="232">
        <v>0</v>
      </c>
      <c r="AE37" s="232">
        <v>0</v>
      </c>
      <c r="AF37" s="232">
        <v>0</v>
      </c>
      <c r="AG37" s="232">
        <v>0</v>
      </c>
      <c r="AH37" s="232">
        <v>0</v>
      </c>
      <c r="AI37" s="232">
        <v>0</v>
      </c>
      <c r="AJ37" s="232">
        <v>0</v>
      </c>
      <c r="AK37" s="232">
        <v>0</v>
      </c>
      <c r="AL37" s="232">
        <v>0</v>
      </c>
      <c r="AM37" s="232">
        <v>0</v>
      </c>
      <c r="AN37" s="232">
        <v>0</v>
      </c>
      <c r="AO37" s="232">
        <v>0</v>
      </c>
    </row>
    <row r="38" spans="1:41" s="93" customFormat="1">
      <c r="A38" s="231"/>
      <c r="B38" s="185" t="s">
        <v>363</v>
      </c>
      <c r="C38" s="185" t="s">
        <v>364</v>
      </c>
      <c r="D38" s="185" t="s">
        <v>384</v>
      </c>
      <c r="E38" s="232"/>
      <c r="F38" s="89">
        <v>10129</v>
      </c>
      <c r="G38" s="232">
        <f>E38/(F38*1000)</f>
        <v>0</v>
      </c>
      <c r="H38" s="232">
        <v>0</v>
      </c>
      <c r="I38" s="232">
        <v>0</v>
      </c>
      <c r="J38" s="232">
        <v>0</v>
      </c>
      <c r="K38" s="232">
        <v>0</v>
      </c>
      <c r="L38" s="232">
        <v>0</v>
      </c>
      <c r="M38" s="232">
        <v>0</v>
      </c>
      <c r="N38" s="232">
        <v>0</v>
      </c>
      <c r="O38" s="232">
        <v>0</v>
      </c>
      <c r="P38" s="232">
        <v>0</v>
      </c>
      <c r="Q38" s="232">
        <v>0</v>
      </c>
      <c r="R38" s="232">
        <v>0</v>
      </c>
      <c r="S38" s="232">
        <v>0</v>
      </c>
      <c r="T38" s="232">
        <v>0</v>
      </c>
      <c r="U38" s="232">
        <v>0</v>
      </c>
      <c r="V38" s="232">
        <v>0</v>
      </c>
      <c r="W38" s="232">
        <v>0</v>
      </c>
      <c r="X38" s="232">
        <v>2586091966</v>
      </c>
      <c r="Y38" s="232">
        <v>0</v>
      </c>
      <c r="Z38" s="232">
        <v>0</v>
      </c>
      <c r="AA38" s="232">
        <v>0</v>
      </c>
      <c r="AB38" s="232">
        <v>0</v>
      </c>
      <c r="AC38" s="232">
        <v>0</v>
      </c>
      <c r="AD38" s="232">
        <v>0</v>
      </c>
      <c r="AE38" s="232">
        <v>0</v>
      </c>
      <c r="AF38" s="232">
        <v>0</v>
      </c>
      <c r="AG38" s="232">
        <v>0</v>
      </c>
      <c r="AH38" s="232">
        <v>0</v>
      </c>
      <c r="AI38" s="232">
        <v>0</v>
      </c>
      <c r="AJ38" s="232">
        <v>0</v>
      </c>
      <c r="AK38" s="232">
        <v>0</v>
      </c>
      <c r="AL38" s="232">
        <v>0</v>
      </c>
      <c r="AM38" s="232">
        <v>0</v>
      </c>
      <c r="AN38" s="232">
        <v>0</v>
      </c>
      <c r="AO38" s="23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97FC-835E-4702-9038-C91E95B8A30B}">
  <sheetPr>
    <tabColor rgb="FF6699FF"/>
  </sheetPr>
  <dimension ref="A1:AE44"/>
  <sheetViews>
    <sheetView zoomScale="80" zoomScaleNormal="80" workbookViewId="0">
      <pane ySplit="4" topLeftCell="A5" activePane="bottomLeft" state="frozen"/>
      <selection pane="bottomLeft" activeCell="C6" sqref="C6"/>
    </sheetView>
  </sheetViews>
  <sheetFormatPr defaultRowHeight="14.25"/>
  <cols>
    <col min="1" max="1" width="6" style="109" customWidth="1"/>
    <col min="2" max="2" width="23.125" style="109" customWidth="1"/>
    <col min="3" max="3" width="36.25" customWidth="1"/>
    <col min="4" max="4" width="24.625" customWidth="1"/>
    <col min="5" max="5" width="45.625" customWidth="1"/>
    <col min="6" max="6" width="18.5" customWidth="1"/>
    <col min="7" max="7" width="19.125" customWidth="1"/>
    <col min="8" max="8" width="16.75" bestFit="1" customWidth="1"/>
    <col min="9" max="9" width="18.875" customWidth="1"/>
    <col min="10" max="10" width="16.75" customWidth="1"/>
    <col min="11" max="11" width="14.375" style="117" customWidth="1"/>
    <col min="12" max="12" width="12.625" customWidth="1"/>
    <col min="13" max="13" width="15.875" customWidth="1"/>
    <col min="14" max="14" width="16.875" customWidth="1"/>
    <col min="15" max="15" width="15.5" customWidth="1"/>
    <col min="16" max="22" width="14.875" customWidth="1"/>
    <col min="23" max="23" width="12.625" customWidth="1"/>
    <col min="24" max="24" width="69.5" customWidth="1"/>
    <col min="25" max="25" width="74.25" customWidth="1"/>
    <col min="26" max="26" width="16.5" customWidth="1"/>
    <col min="28" max="29" width="16.75" bestFit="1" customWidth="1"/>
    <col min="30" max="30" width="16.375" bestFit="1" customWidth="1"/>
  </cols>
  <sheetData>
    <row r="1" spans="1:31" ht="23.25">
      <c r="B1" s="1" t="s">
        <v>466</v>
      </c>
      <c r="I1" s="25"/>
      <c r="J1" s="122"/>
    </row>
    <row r="2" spans="1:31" ht="15.75">
      <c r="B2" s="9" t="s">
        <v>104</v>
      </c>
      <c r="F2" s="122">
        <f>SUM(F5:F30)</f>
        <v>122881900000</v>
      </c>
      <c r="G2" s="122">
        <f t="shared" ref="G2:O2" si="0">SUM(G5:G30)</f>
        <v>-227541800000</v>
      </c>
      <c r="H2" s="122">
        <f t="shared" si="0"/>
        <v>-51917000000</v>
      </c>
      <c r="I2" s="122">
        <f t="shared" si="0"/>
        <v>-156570410000</v>
      </c>
      <c r="J2" s="122"/>
      <c r="K2" s="117">
        <f t="shared" si="0"/>
        <v>178824000</v>
      </c>
      <c r="L2" s="122"/>
      <c r="M2" s="117">
        <f t="shared" si="0"/>
        <v>5602094000</v>
      </c>
      <c r="N2" s="122">
        <f t="shared" si="0"/>
        <v>63441665000</v>
      </c>
      <c r="O2" s="117">
        <f t="shared" si="0"/>
        <v>284469</v>
      </c>
      <c r="P2" s="33" t="s">
        <v>193</v>
      </c>
      <c r="Q2" s="33"/>
      <c r="R2" s="33"/>
      <c r="S2" s="33"/>
      <c r="T2" s="33"/>
      <c r="U2" s="33"/>
      <c r="V2" s="33"/>
    </row>
    <row r="3" spans="1:31" ht="76.5" customHeight="1">
      <c r="A3" s="193"/>
      <c r="B3" s="197" t="s">
        <v>1</v>
      </c>
      <c r="C3" s="51"/>
      <c r="D3" s="200"/>
      <c r="E3" s="201"/>
      <c r="F3" s="15" t="s">
        <v>106</v>
      </c>
      <c r="G3" s="15" t="s">
        <v>107</v>
      </c>
      <c r="H3" s="15" t="s">
        <v>108</v>
      </c>
      <c r="I3" s="16" t="s">
        <v>236</v>
      </c>
      <c r="J3" s="16" t="s">
        <v>247</v>
      </c>
      <c r="K3" s="118" t="s">
        <v>109</v>
      </c>
      <c r="L3" s="104" t="s">
        <v>110</v>
      </c>
      <c r="M3" s="34" t="s">
        <v>190</v>
      </c>
      <c r="N3" s="34" t="s">
        <v>454</v>
      </c>
      <c r="O3" s="34" t="s">
        <v>424</v>
      </c>
      <c r="P3" s="34" t="s">
        <v>204</v>
      </c>
      <c r="Q3" s="129" t="s">
        <v>189</v>
      </c>
      <c r="R3" s="34" t="s">
        <v>199</v>
      </c>
      <c r="S3" s="34" t="s">
        <v>200</v>
      </c>
      <c r="T3" s="34" t="s">
        <v>201</v>
      </c>
      <c r="U3" s="34" t="s">
        <v>202</v>
      </c>
      <c r="V3" s="34" t="s">
        <v>195</v>
      </c>
      <c r="W3" s="18" t="s">
        <v>112</v>
      </c>
      <c r="X3" s="23" t="s">
        <v>127</v>
      </c>
      <c r="Y3" s="23" t="s">
        <v>128</v>
      </c>
      <c r="Z3" s="23" t="s">
        <v>187</v>
      </c>
    </row>
    <row r="4" spans="1:31" ht="15.75">
      <c r="A4" s="194" t="s">
        <v>206</v>
      </c>
      <c r="B4" s="216" t="s">
        <v>436</v>
      </c>
      <c r="C4" s="216" t="s">
        <v>101</v>
      </c>
      <c r="D4" s="198" t="s">
        <v>2</v>
      </c>
      <c r="E4" s="199" t="s">
        <v>119</v>
      </c>
      <c r="F4" s="14" t="s">
        <v>111</v>
      </c>
      <c r="G4" s="14" t="s">
        <v>111</v>
      </c>
      <c r="H4" s="14" t="s">
        <v>111</v>
      </c>
      <c r="I4" s="17" t="s">
        <v>111</v>
      </c>
      <c r="J4" s="17" t="s">
        <v>111</v>
      </c>
      <c r="K4" s="119" t="s">
        <v>113</v>
      </c>
      <c r="L4" s="105" t="s">
        <v>114</v>
      </c>
      <c r="M4" s="35" t="s">
        <v>191</v>
      </c>
      <c r="N4" s="36" t="s">
        <v>111</v>
      </c>
      <c r="O4" s="142" t="s">
        <v>206</v>
      </c>
      <c r="P4" s="35" t="s">
        <v>194</v>
      </c>
      <c r="Q4" s="130"/>
      <c r="R4" s="40" t="s">
        <v>203</v>
      </c>
      <c r="S4" s="40" t="s">
        <v>203</v>
      </c>
      <c r="T4" s="40" t="s">
        <v>203</v>
      </c>
      <c r="U4" s="40" t="s">
        <v>203</v>
      </c>
      <c r="V4" s="35"/>
      <c r="W4" s="19" t="s">
        <v>115</v>
      </c>
    </row>
    <row r="5" spans="1:31" ht="105" customHeight="1">
      <c r="A5" s="193">
        <v>1</v>
      </c>
      <c r="B5" s="50" t="s">
        <v>208</v>
      </c>
      <c r="C5" s="69" t="s">
        <v>84</v>
      </c>
      <c r="D5" s="97" t="s">
        <v>3</v>
      </c>
      <c r="E5" s="97" t="s">
        <v>4</v>
      </c>
      <c r="F5" s="111">
        <v>0</v>
      </c>
      <c r="G5" s="111">
        <v>-3600000000</v>
      </c>
      <c r="H5" s="111">
        <v>-14400000000</v>
      </c>
      <c r="I5" s="112">
        <f>ROUND(SUM(F5:H5),-8)</f>
        <v>-18000000000</v>
      </c>
      <c r="J5" s="112">
        <f>ROUND('Hybrid NPV&amp;MAC'!E5,-5)</f>
        <v>-7320900000</v>
      </c>
      <c r="K5" s="120">
        <f>ROUND('Hybrid NPV&amp;MAC'!F5,0)*1000</f>
        <v>1718000</v>
      </c>
      <c r="L5" s="113">
        <f>+'Hybrid NPV&amp;MAC'!G5</f>
        <v>-4261.3020407450522</v>
      </c>
      <c r="M5" s="37">
        <v>57000000</v>
      </c>
      <c r="N5" s="38">
        <v>1962900000</v>
      </c>
      <c r="O5" s="138">
        <v>0</v>
      </c>
      <c r="P5" s="39">
        <v>0.16159999999999999</v>
      </c>
      <c r="Q5" s="111">
        <v>-153000</v>
      </c>
      <c r="R5" s="37">
        <v>-1452</v>
      </c>
      <c r="S5" s="37">
        <v>-445</v>
      </c>
      <c r="T5" s="37">
        <v>-5112</v>
      </c>
      <c r="U5" s="37">
        <v>-24220</v>
      </c>
      <c r="V5" s="39" t="s">
        <v>196</v>
      </c>
      <c r="W5" s="20"/>
      <c r="X5" s="154" t="s">
        <v>129</v>
      </c>
      <c r="Y5" s="154" t="s">
        <v>130</v>
      </c>
      <c r="AA5" s="26"/>
      <c r="AB5" s="25"/>
      <c r="AC5" s="25"/>
      <c r="AD5" s="25"/>
      <c r="AE5" s="25"/>
    </row>
    <row r="6" spans="1:31" ht="102.75" customHeight="1">
      <c r="A6" s="193">
        <v>2</v>
      </c>
      <c r="B6" s="50" t="s">
        <v>209</v>
      </c>
      <c r="C6" s="69" t="s">
        <v>85</v>
      </c>
      <c r="D6" s="97" t="s">
        <v>3</v>
      </c>
      <c r="E6" s="97" t="s">
        <v>5</v>
      </c>
      <c r="F6" s="111">
        <v>-27500000000</v>
      </c>
      <c r="G6" s="111">
        <v>-2800000000</v>
      </c>
      <c r="H6" s="111">
        <v>-9000000000</v>
      </c>
      <c r="I6" s="112">
        <f t="shared" ref="I6:I30" si="1">ROUND(SUM(F6:H6),-8)</f>
        <v>-39300000000</v>
      </c>
      <c r="J6" s="112">
        <f>ROUND('Hybrid NPV&amp;MAC'!E6,-5)</f>
        <v>-20906500000</v>
      </c>
      <c r="K6" s="120">
        <f>ROUND('Hybrid NPV&amp;MAC'!F6,0)*1000</f>
        <v>1315000</v>
      </c>
      <c r="L6" s="113">
        <f>+'Hybrid NPV&amp;MAC'!G6</f>
        <v>-15898.511732319392</v>
      </c>
      <c r="M6" s="37">
        <v>43000000</v>
      </c>
      <c r="N6" s="38">
        <v>875000000</v>
      </c>
      <c r="O6" s="138">
        <v>-149677</v>
      </c>
      <c r="P6" s="39">
        <v>0.16159999999999999</v>
      </c>
      <c r="Q6" s="111">
        <v>-112000</v>
      </c>
      <c r="R6" s="37">
        <v>-967</v>
      </c>
      <c r="S6" s="37">
        <v>-258</v>
      </c>
      <c r="T6" s="37">
        <v>-2414</v>
      </c>
      <c r="U6" s="37">
        <v>-11372</v>
      </c>
      <c r="V6" s="39" t="s">
        <v>196</v>
      </c>
      <c r="W6" s="20"/>
      <c r="X6" s="154"/>
      <c r="Y6" s="154"/>
      <c r="AA6" s="26"/>
      <c r="AB6" s="25"/>
      <c r="AC6" s="25"/>
      <c r="AD6" s="25"/>
    </row>
    <row r="7" spans="1:31" ht="51.75" customHeight="1">
      <c r="A7" s="193">
        <v>3</v>
      </c>
      <c r="B7" s="52" t="s">
        <v>390</v>
      </c>
      <c r="C7" s="169" t="s">
        <v>417</v>
      </c>
      <c r="D7" s="97" t="s">
        <v>3</v>
      </c>
      <c r="E7" s="97" t="s">
        <v>6</v>
      </c>
      <c r="F7" s="111">
        <v>7900000000</v>
      </c>
      <c r="G7" s="111">
        <v>-13500000000</v>
      </c>
      <c r="H7" s="111">
        <v>300000000</v>
      </c>
      <c r="I7" s="112">
        <f t="shared" si="1"/>
        <v>-5300000000</v>
      </c>
      <c r="J7" s="112">
        <f>ROUND('Hybrid NPV&amp;MAC'!E7,-5)</f>
        <v>-499300000</v>
      </c>
      <c r="K7" s="120">
        <f>ROUND('Hybrid NPV&amp;MAC'!F7,0)*1000</f>
        <v>8044000</v>
      </c>
      <c r="L7" s="113">
        <f>+'Hybrid NPV&amp;MAC'!G7</f>
        <v>-62.072545499751371</v>
      </c>
      <c r="M7" s="37">
        <v>230000000</v>
      </c>
      <c r="N7" s="38">
        <v>2669000000</v>
      </c>
      <c r="O7" s="138">
        <v>38162</v>
      </c>
      <c r="P7" s="39">
        <v>0.16159999999999999</v>
      </c>
      <c r="Q7" s="111">
        <v>-677000</v>
      </c>
      <c r="R7" s="37">
        <v>-5629</v>
      </c>
      <c r="S7" s="37">
        <v>-1925</v>
      </c>
      <c r="T7" s="37">
        <v>-7790</v>
      </c>
      <c r="U7" s="37">
        <v>-36109</v>
      </c>
      <c r="V7" s="39" t="s">
        <v>197</v>
      </c>
      <c r="W7" s="20"/>
      <c r="X7" s="150" t="s">
        <v>443</v>
      </c>
      <c r="Y7" s="31" t="s">
        <v>131</v>
      </c>
      <c r="AA7" s="26"/>
      <c r="AB7" s="25"/>
      <c r="AC7" s="25"/>
      <c r="AD7" s="25"/>
    </row>
    <row r="8" spans="1:31" ht="103.5" customHeight="1">
      <c r="A8" s="193">
        <v>4</v>
      </c>
      <c r="B8" s="52" t="s">
        <v>391</v>
      </c>
      <c r="C8" s="169" t="s">
        <v>418</v>
      </c>
      <c r="D8" s="97" t="s">
        <v>103</v>
      </c>
      <c r="E8" s="97" t="s">
        <v>7</v>
      </c>
      <c r="F8" s="111">
        <v>9600000000</v>
      </c>
      <c r="G8" s="111">
        <v>-8230000000</v>
      </c>
      <c r="H8" s="111">
        <v>-710000000</v>
      </c>
      <c r="I8" s="112">
        <f t="shared" si="1"/>
        <v>700000000</v>
      </c>
      <c r="J8" s="112">
        <f>ROUND('Hybrid NPV&amp;MAC'!E8,-5)</f>
        <v>2353100000</v>
      </c>
      <c r="K8" s="120">
        <f>ROUND('Hybrid NPV&amp;MAC'!F8,0)*1000</f>
        <v>11751000</v>
      </c>
      <c r="L8" s="113">
        <f>+'Hybrid NPV&amp;MAC'!G8</f>
        <v>200.24897021530083</v>
      </c>
      <c r="M8" s="37">
        <v>458000000</v>
      </c>
      <c r="N8" s="38">
        <v>550640000</v>
      </c>
      <c r="O8" s="138">
        <v>52821</v>
      </c>
      <c r="P8" s="39">
        <v>0</v>
      </c>
      <c r="Q8" s="111">
        <v>-786000</v>
      </c>
      <c r="R8" s="37">
        <v>-8197</v>
      </c>
      <c r="S8" s="37">
        <v>-511</v>
      </c>
      <c r="T8" s="37">
        <v>-1575</v>
      </c>
      <c r="U8" s="37">
        <v>-379</v>
      </c>
      <c r="V8" s="39" t="s">
        <v>197</v>
      </c>
      <c r="W8" s="20"/>
      <c r="X8" s="150"/>
      <c r="Y8" s="31" t="s">
        <v>132</v>
      </c>
      <c r="AA8" s="26"/>
      <c r="AB8" s="25"/>
      <c r="AC8" s="25"/>
      <c r="AD8" s="25"/>
    </row>
    <row r="9" spans="1:31" ht="96" customHeight="1">
      <c r="A9" s="193">
        <v>5</v>
      </c>
      <c r="B9" s="50" t="s">
        <v>395</v>
      </c>
      <c r="C9" s="69" t="s">
        <v>422</v>
      </c>
      <c r="D9" s="97" t="s">
        <v>8</v>
      </c>
      <c r="E9" s="97" t="s">
        <v>123</v>
      </c>
      <c r="F9" s="111">
        <v>9300000000</v>
      </c>
      <c r="G9" s="111">
        <v>-10400000000</v>
      </c>
      <c r="H9" s="111">
        <v>600000000</v>
      </c>
      <c r="I9" s="112">
        <f t="shared" si="1"/>
        <v>-500000000</v>
      </c>
      <c r="J9" s="112">
        <f>ROUND('Hybrid NPV&amp;MAC'!E9,-5)</f>
        <v>623700000</v>
      </c>
      <c r="K9" s="120">
        <f>ROUND('Hybrid NPV&amp;MAC'!F9,0)*1000</f>
        <v>4269000</v>
      </c>
      <c r="L9" s="113">
        <f>+'Hybrid NPV&amp;MAC'!G9</f>
        <v>146.08912157413914</v>
      </c>
      <c r="M9" s="37">
        <v>158000000</v>
      </c>
      <c r="N9" s="38">
        <v>11596000000</v>
      </c>
      <c r="O9" s="138">
        <v>42485</v>
      </c>
      <c r="P9" s="39">
        <v>0.12740000000000001</v>
      </c>
      <c r="Q9" s="111">
        <v>-187000</v>
      </c>
      <c r="R9" s="37">
        <v>-4525</v>
      </c>
      <c r="S9" s="37">
        <v>-3133</v>
      </c>
      <c r="T9" s="37">
        <v>-31803</v>
      </c>
      <c r="U9" s="37">
        <v>-151737</v>
      </c>
      <c r="V9" s="39" t="s">
        <v>198</v>
      </c>
      <c r="W9" s="20"/>
      <c r="X9" s="150" t="s">
        <v>444</v>
      </c>
      <c r="Y9" s="150" t="s">
        <v>134</v>
      </c>
      <c r="AA9" s="26"/>
      <c r="AB9" s="25"/>
      <c r="AC9" s="25"/>
      <c r="AD9" s="25"/>
    </row>
    <row r="10" spans="1:31" ht="84" customHeight="1">
      <c r="A10" s="147" t="s">
        <v>420</v>
      </c>
      <c r="B10" s="188" t="s">
        <v>394</v>
      </c>
      <c r="C10" s="69" t="s">
        <v>99</v>
      </c>
      <c r="D10" s="97" t="s">
        <v>103</v>
      </c>
      <c r="E10" s="97" t="s">
        <v>10</v>
      </c>
      <c r="F10" s="111">
        <v>48000000</v>
      </c>
      <c r="G10" s="111">
        <v>-300000000</v>
      </c>
      <c r="H10" s="111">
        <v>-100000000</v>
      </c>
      <c r="I10" s="112">
        <f t="shared" si="1"/>
        <v>-400000000</v>
      </c>
      <c r="J10" s="112">
        <f>ROUND('Hybrid NPV&amp;MAC'!E10,-5)</f>
        <v>-145200000</v>
      </c>
      <c r="K10" s="120">
        <f>ROUND('Hybrid NPV&amp;MAC'!F10,0)*1000</f>
        <v>679000</v>
      </c>
      <c r="L10" s="113">
        <f>+'Hybrid NPV&amp;MAC'!G10</f>
        <v>-213.83880854197349</v>
      </c>
      <c r="M10" s="37">
        <v>37000000</v>
      </c>
      <c r="N10" s="38">
        <v>1464100000</v>
      </c>
      <c r="O10" s="138">
        <v>221</v>
      </c>
      <c r="P10" s="39">
        <v>0</v>
      </c>
      <c r="Q10" s="111">
        <v>-74000</v>
      </c>
      <c r="R10" s="37">
        <v>-10403</v>
      </c>
      <c r="S10" s="37">
        <v>-4609</v>
      </c>
      <c r="T10" s="37">
        <v>-5076</v>
      </c>
      <c r="U10" s="37">
        <v>-368</v>
      </c>
      <c r="V10" s="39" t="s">
        <v>196</v>
      </c>
      <c r="W10" s="20"/>
      <c r="X10" s="150"/>
      <c r="Y10" s="150"/>
      <c r="AA10" s="26"/>
      <c r="AB10" s="25"/>
      <c r="AC10" s="25"/>
      <c r="AD10" s="25"/>
    </row>
    <row r="11" spans="1:31" ht="42.75">
      <c r="A11" s="147" t="s">
        <v>421</v>
      </c>
      <c r="B11" s="189"/>
      <c r="C11" s="69" t="s">
        <v>99</v>
      </c>
      <c r="D11" s="97" t="s">
        <v>103</v>
      </c>
      <c r="E11" s="97" t="s">
        <v>12</v>
      </c>
      <c r="F11" s="111">
        <v>300000000</v>
      </c>
      <c r="G11" s="111">
        <v>-90000000</v>
      </c>
      <c r="H11" s="111">
        <v>330000000</v>
      </c>
      <c r="I11" s="112">
        <f t="shared" si="1"/>
        <v>500000000</v>
      </c>
      <c r="J11" s="112">
        <f>ROUND('Hybrid NPV&amp;MAC'!E11,-5)</f>
        <v>199600000</v>
      </c>
      <c r="K11" s="120">
        <f>ROUND('Hybrid NPV&amp;MAC'!F11,0)*1000</f>
        <v>444000</v>
      </c>
      <c r="L11" s="113">
        <f>+'Hybrid NPV&amp;MAC'!G11</f>
        <v>449.45186036036034</v>
      </c>
      <c r="M11" s="37">
        <v>5000000</v>
      </c>
      <c r="N11" s="38">
        <v>6000000</v>
      </c>
      <c r="O11" s="138">
        <v>1521</v>
      </c>
      <c r="P11" s="39">
        <v>0</v>
      </c>
      <c r="Q11" s="111">
        <v>-40000</v>
      </c>
      <c r="R11" s="37">
        <v>-443</v>
      </c>
      <c r="S11" s="37">
        <v>-343</v>
      </c>
      <c r="T11" s="37">
        <v>-14</v>
      </c>
      <c r="U11" s="37">
        <v>-27</v>
      </c>
      <c r="V11" s="39" t="s">
        <v>196</v>
      </c>
      <c r="W11" s="20"/>
      <c r="X11" s="150"/>
      <c r="Y11" s="150"/>
      <c r="AA11" s="26"/>
      <c r="AB11" s="25"/>
      <c r="AC11" s="25"/>
      <c r="AD11" s="25"/>
    </row>
    <row r="12" spans="1:31" ht="96" customHeight="1">
      <c r="A12" s="193">
        <v>7</v>
      </c>
      <c r="B12" s="50" t="s">
        <v>211</v>
      </c>
      <c r="C12" s="69" t="s">
        <v>400</v>
      </c>
      <c r="D12" s="97" t="s">
        <v>3</v>
      </c>
      <c r="E12" s="97" t="s">
        <v>13</v>
      </c>
      <c r="F12" s="111">
        <v>50700000000</v>
      </c>
      <c r="G12" s="111">
        <v>-60000000000</v>
      </c>
      <c r="H12" s="111">
        <v>700000000</v>
      </c>
      <c r="I12" s="112">
        <f t="shared" si="1"/>
        <v>-8600000000</v>
      </c>
      <c r="J12" s="112">
        <f>ROUND('Hybrid NPV&amp;MAC'!E12,-5)</f>
        <v>13950300000</v>
      </c>
      <c r="K12" s="120">
        <f>ROUND('Hybrid NPV&amp;MAC'!F12,0)*1000</f>
        <v>19578000</v>
      </c>
      <c r="L12" s="113">
        <f>+'Hybrid NPV&amp;MAC'!G12</f>
        <v>712.55024512207581</v>
      </c>
      <c r="M12" s="37">
        <v>1115000000</v>
      </c>
      <c r="N12" s="38">
        <v>15949000000</v>
      </c>
      <c r="O12" s="138">
        <v>168357</v>
      </c>
      <c r="P12" s="39">
        <v>9.1300000000000006E-2</v>
      </c>
      <c r="Q12" s="111">
        <v>-882000</v>
      </c>
      <c r="R12" s="37">
        <v>-21795</v>
      </c>
      <c r="S12" s="37">
        <v>-8123</v>
      </c>
      <c r="T12" s="37">
        <v>-83680</v>
      </c>
      <c r="U12" s="37">
        <v>-396947</v>
      </c>
      <c r="V12" s="39" t="s">
        <v>198</v>
      </c>
      <c r="W12" s="20"/>
      <c r="X12" s="150" t="s">
        <v>135</v>
      </c>
      <c r="Y12" s="150" t="s">
        <v>133</v>
      </c>
      <c r="Z12" s="32" t="s">
        <v>188</v>
      </c>
      <c r="AA12" s="26"/>
      <c r="AB12" s="25"/>
      <c r="AC12" s="25"/>
      <c r="AD12" s="25"/>
    </row>
    <row r="13" spans="1:31" ht="42.75">
      <c r="A13" s="193">
        <v>8</v>
      </c>
      <c r="B13" s="50" t="s">
        <v>393</v>
      </c>
      <c r="C13" s="69" t="s">
        <v>401</v>
      </c>
      <c r="D13" s="97" t="s">
        <v>103</v>
      </c>
      <c r="E13" s="97" t="s">
        <v>13</v>
      </c>
      <c r="F13" s="111">
        <v>40400000000</v>
      </c>
      <c r="G13" s="111">
        <v>-60300000000</v>
      </c>
      <c r="H13" s="111">
        <v>-4700000000</v>
      </c>
      <c r="I13" s="112">
        <f t="shared" si="1"/>
        <v>-24600000000</v>
      </c>
      <c r="J13" s="112">
        <f>ROUND('Hybrid NPV&amp;MAC'!E13,-5)</f>
        <v>9493100000</v>
      </c>
      <c r="K13" s="120">
        <f>ROUND('Hybrid NPV&amp;MAC'!F13,0)*1000</f>
        <v>21128000</v>
      </c>
      <c r="L13" s="113">
        <f>+'Hybrid NPV&amp;MAC'!G13</f>
        <v>449.31254974441498</v>
      </c>
      <c r="M13" s="37">
        <v>1170000000</v>
      </c>
      <c r="N13" s="38">
        <v>2234900000</v>
      </c>
      <c r="O13" s="138">
        <v>122917</v>
      </c>
      <c r="P13" s="39">
        <v>0</v>
      </c>
      <c r="Q13" s="111">
        <v>-953000</v>
      </c>
      <c r="R13" s="37">
        <v>-40144</v>
      </c>
      <c r="S13" s="37">
        <v>-5894</v>
      </c>
      <c r="T13" s="37">
        <v>-11862</v>
      </c>
      <c r="U13" s="37">
        <v>-1857</v>
      </c>
      <c r="V13" s="39" t="s">
        <v>198</v>
      </c>
      <c r="W13" s="20"/>
      <c r="X13" s="150"/>
      <c r="Y13" s="150"/>
      <c r="Z13" s="32" t="s">
        <v>188</v>
      </c>
      <c r="AA13" s="26"/>
      <c r="AB13" s="25"/>
      <c r="AC13" s="25"/>
      <c r="AD13" s="25"/>
    </row>
    <row r="14" spans="1:31" ht="96" customHeight="1">
      <c r="A14" s="193">
        <v>9</v>
      </c>
      <c r="B14" s="53" t="s">
        <v>408</v>
      </c>
      <c r="C14" s="69" t="s">
        <v>399</v>
      </c>
      <c r="D14" s="97" t="s">
        <v>8</v>
      </c>
      <c r="E14" s="97" t="s">
        <v>15</v>
      </c>
      <c r="F14" s="111">
        <v>19700000000</v>
      </c>
      <c r="G14" s="111">
        <v>-13300000000</v>
      </c>
      <c r="H14" s="111">
        <v>1000000000</v>
      </c>
      <c r="I14" s="112">
        <f t="shared" si="1"/>
        <v>7400000000</v>
      </c>
      <c r="J14" s="112">
        <f>ROUND('Hybrid NPV&amp;MAC'!E14,-5)</f>
        <v>3690400000</v>
      </c>
      <c r="K14" s="120">
        <f>ROUND('Hybrid NPV&amp;MAC'!F14,0)*1000</f>
        <v>2740000</v>
      </c>
      <c r="L14" s="113">
        <f>+'Hybrid NPV&amp;MAC'!G14</f>
        <v>1346.8505653284672</v>
      </c>
      <c r="M14" s="37">
        <v>267000000</v>
      </c>
      <c r="N14" s="38">
        <v>14984000000</v>
      </c>
      <c r="O14" s="138">
        <v>57005</v>
      </c>
      <c r="P14" s="39">
        <v>5.33E-2</v>
      </c>
      <c r="Q14" s="111">
        <v>-125000</v>
      </c>
      <c r="R14" s="37">
        <v>-6611</v>
      </c>
      <c r="S14" s="37">
        <v>-5388</v>
      </c>
      <c r="T14" s="37">
        <v>-53782</v>
      </c>
      <c r="U14" s="37">
        <v>-256840</v>
      </c>
      <c r="V14" s="39" t="s">
        <v>198</v>
      </c>
      <c r="W14" s="20"/>
      <c r="X14" s="150" t="s">
        <v>444</v>
      </c>
      <c r="Y14" s="150" t="s">
        <v>134</v>
      </c>
      <c r="Z14" s="32" t="s">
        <v>188</v>
      </c>
      <c r="AA14" s="26"/>
      <c r="AB14" s="25"/>
      <c r="AC14" s="25"/>
      <c r="AD14" s="25"/>
    </row>
    <row r="15" spans="1:31" ht="29.25">
      <c r="A15" s="193">
        <v>10</v>
      </c>
      <c r="B15" s="53" t="s">
        <v>409</v>
      </c>
      <c r="C15" s="69" t="s">
        <v>398</v>
      </c>
      <c r="D15" s="97" t="s">
        <v>8</v>
      </c>
      <c r="E15" s="97" t="s">
        <v>17</v>
      </c>
      <c r="F15" s="111">
        <v>100000000</v>
      </c>
      <c r="G15" s="111">
        <v>-3400000000</v>
      </c>
      <c r="H15" s="111">
        <v>300000000</v>
      </c>
      <c r="I15" s="112">
        <f t="shared" si="1"/>
        <v>-3000000000</v>
      </c>
      <c r="J15" s="112">
        <f>ROUND('Hybrid NPV&amp;MAC'!E15,-5)</f>
        <v>-253900000</v>
      </c>
      <c r="K15" s="120">
        <f>ROUND('Hybrid NPV&amp;MAC'!F15,0)*1000</f>
        <v>4470000</v>
      </c>
      <c r="L15" s="113">
        <f>+'Hybrid NPV&amp;MAC'!G15</f>
        <v>-56.809596420581656</v>
      </c>
      <c r="M15" s="37">
        <v>174000000</v>
      </c>
      <c r="N15" s="38">
        <v>207000000</v>
      </c>
      <c r="O15" s="138">
        <v>643</v>
      </c>
      <c r="P15" s="39">
        <v>0</v>
      </c>
      <c r="Q15" s="111">
        <v>-232000</v>
      </c>
      <c r="R15" s="37">
        <v>-8446</v>
      </c>
      <c r="S15" s="37">
        <v>-4898</v>
      </c>
      <c r="T15" s="37">
        <v>-343</v>
      </c>
      <c r="U15" s="37">
        <v>-337</v>
      </c>
      <c r="V15" s="39" t="s">
        <v>198</v>
      </c>
      <c r="W15" s="20"/>
      <c r="X15" s="150"/>
      <c r="Y15" s="150"/>
      <c r="Z15" s="32" t="s">
        <v>188</v>
      </c>
      <c r="AA15" s="26"/>
      <c r="AB15" s="25"/>
      <c r="AC15" s="25"/>
      <c r="AD15" s="25"/>
    </row>
    <row r="16" spans="1:31" ht="60" customHeight="1">
      <c r="A16" s="193">
        <v>11</v>
      </c>
      <c r="B16" s="53" t="s">
        <v>410</v>
      </c>
      <c r="C16" s="69" t="s">
        <v>397</v>
      </c>
      <c r="D16" s="97" t="s">
        <v>103</v>
      </c>
      <c r="E16" s="97" t="s">
        <v>19</v>
      </c>
      <c r="F16" s="111">
        <v>300000000</v>
      </c>
      <c r="G16" s="111">
        <v>-1600000000</v>
      </c>
      <c r="H16" s="111">
        <v>500000000</v>
      </c>
      <c r="I16" s="112">
        <f t="shared" si="1"/>
        <v>-800000000</v>
      </c>
      <c r="J16" s="112">
        <f>ROUND('Hybrid NPV&amp;MAC'!E16,-5)</f>
        <v>-140400000</v>
      </c>
      <c r="K16" s="120">
        <f>ROUND('Hybrid NPV&amp;MAC'!F16,0)*1000</f>
        <v>2813000</v>
      </c>
      <c r="L16" s="113">
        <f>+'Hybrid NPV&amp;MAC'!G16</f>
        <v>-49.928223960184859</v>
      </c>
      <c r="M16" s="37">
        <v>152000000</v>
      </c>
      <c r="N16" s="38">
        <v>628380000</v>
      </c>
      <c r="O16" s="138">
        <v>1580</v>
      </c>
      <c r="P16" s="39">
        <v>0</v>
      </c>
      <c r="Q16" s="111">
        <v>-130000</v>
      </c>
      <c r="R16" s="37">
        <v>-14211</v>
      </c>
      <c r="S16" s="37">
        <v>-3006</v>
      </c>
      <c r="T16" s="37">
        <v>-5457</v>
      </c>
      <c r="U16" s="37">
        <v>-594</v>
      </c>
      <c r="V16" s="39" t="s">
        <v>196</v>
      </c>
      <c r="W16" s="20"/>
      <c r="X16" s="150"/>
      <c r="Y16" s="150"/>
      <c r="Z16" s="32" t="s">
        <v>188</v>
      </c>
      <c r="AA16" s="26"/>
      <c r="AB16" s="25"/>
      <c r="AC16" s="25"/>
      <c r="AD16" s="25"/>
    </row>
    <row r="17" spans="1:30" ht="29.25">
      <c r="A17" s="193">
        <v>12</v>
      </c>
      <c r="B17" s="53" t="s">
        <v>411</v>
      </c>
      <c r="C17" s="69" t="s">
        <v>396</v>
      </c>
      <c r="D17" s="97" t="s">
        <v>103</v>
      </c>
      <c r="E17" s="97" t="s">
        <v>21</v>
      </c>
      <c r="F17" s="111">
        <v>1700000000</v>
      </c>
      <c r="G17" s="111">
        <v>-400000000</v>
      </c>
      <c r="H17" s="111">
        <v>-100000000</v>
      </c>
      <c r="I17" s="112">
        <f t="shared" si="1"/>
        <v>1200000000</v>
      </c>
      <c r="J17" s="112">
        <f>ROUND('Hybrid NPV&amp;MAC'!E17,-5)</f>
        <v>699000000</v>
      </c>
      <c r="K17" s="120">
        <f>ROUND('Hybrid NPV&amp;MAC'!F17,0)*1000</f>
        <v>617000</v>
      </c>
      <c r="L17" s="113">
        <f>+'Hybrid NPV&amp;MAC'!G17</f>
        <v>1132.8828330632091</v>
      </c>
      <c r="M17" s="37">
        <v>23000000</v>
      </c>
      <c r="N17" s="38">
        <v>13000000</v>
      </c>
      <c r="O17" s="138">
        <v>7937</v>
      </c>
      <c r="P17" s="39">
        <v>0</v>
      </c>
      <c r="Q17" s="111">
        <v>-29000</v>
      </c>
      <c r="R17" s="37">
        <v>-930</v>
      </c>
      <c r="S17" s="37">
        <v>7</v>
      </c>
      <c r="T17" s="37">
        <v>-45</v>
      </c>
      <c r="U17" s="37">
        <v>-54</v>
      </c>
      <c r="V17" s="39" t="s">
        <v>196</v>
      </c>
      <c r="W17" s="20"/>
      <c r="X17" s="150"/>
      <c r="Y17" s="150"/>
      <c r="Z17" s="32" t="s">
        <v>188</v>
      </c>
      <c r="AA17" s="26"/>
      <c r="AB17" s="25"/>
      <c r="AC17" s="25"/>
      <c r="AD17" s="25"/>
    </row>
    <row r="18" spans="1:30" ht="66" customHeight="1">
      <c r="A18" s="193">
        <v>13</v>
      </c>
      <c r="B18" s="172" t="s">
        <v>416</v>
      </c>
      <c r="C18" s="69" t="s">
        <v>71</v>
      </c>
      <c r="D18" s="97" t="s">
        <v>24</v>
      </c>
      <c r="E18" s="97" t="s">
        <v>25</v>
      </c>
      <c r="F18" s="111">
        <v>3900000000</v>
      </c>
      <c r="G18" s="111">
        <v>-11900000000</v>
      </c>
      <c r="H18" s="111"/>
      <c r="I18" s="112">
        <f t="shared" si="1"/>
        <v>-8000000000</v>
      </c>
      <c r="J18" s="112">
        <f>ROUND('Hybrid NPV&amp;MAC'!E18,-5)</f>
        <v>-1570600000</v>
      </c>
      <c r="K18" s="120">
        <f>ROUND('Hybrid NPV&amp;MAC'!F18,0)*1000</f>
        <v>13621000</v>
      </c>
      <c r="L18" s="113">
        <f>+'Hybrid NPV&amp;MAC'!G18</f>
        <v>-115.31074678804787</v>
      </c>
      <c r="M18" s="37">
        <v>879000000</v>
      </c>
      <c r="N18" s="38">
        <v>9807900000</v>
      </c>
      <c r="O18" s="138">
        <v>21089</v>
      </c>
      <c r="P18" s="39">
        <v>0</v>
      </c>
      <c r="Q18" s="111">
        <v>-662000</v>
      </c>
      <c r="R18" s="37">
        <v>-59389</v>
      </c>
      <c r="S18" s="37">
        <v>-50087</v>
      </c>
      <c r="T18" s="37">
        <v>-29379</v>
      </c>
      <c r="U18" s="37">
        <v>-2737</v>
      </c>
      <c r="V18" s="39" t="s">
        <v>196</v>
      </c>
      <c r="W18" s="20"/>
      <c r="X18" s="31" t="s">
        <v>136</v>
      </c>
      <c r="Y18" s="31" t="s">
        <v>445</v>
      </c>
      <c r="Z18" s="32" t="s">
        <v>188</v>
      </c>
      <c r="AA18" s="26"/>
      <c r="AB18" s="25"/>
      <c r="AC18" s="25"/>
      <c r="AD18" s="25"/>
    </row>
    <row r="19" spans="1:30" ht="270.75">
      <c r="A19" s="193">
        <v>14</v>
      </c>
      <c r="B19" s="172" t="s">
        <v>215</v>
      </c>
      <c r="C19" s="69" t="s">
        <v>105</v>
      </c>
      <c r="D19" s="97" t="s">
        <v>30</v>
      </c>
      <c r="E19" s="97" t="s">
        <v>32</v>
      </c>
      <c r="F19" s="111">
        <v>600000000</v>
      </c>
      <c r="G19" s="111">
        <v>-26100000000</v>
      </c>
      <c r="H19" s="111">
        <v>-26500000000</v>
      </c>
      <c r="I19" s="112">
        <f t="shared" si="1"/>
        <v>-52000000000</v>
      </c>
      <c r="J19" s="112">
        <f>ROUND('Hybrid NPV&amp;MAC'!E19,-5)</f>
        <v>-10411800000</v>
      </c>
      <c r="K19" s="120">
        <f>ROUND('Hybrid NPV&amp;MAC'!F19,0)*1000</f>
        <v>12337000</v>
      </c>
      <c r="L19" s="113">
        <f>+'Hybrid NPV&amp;MAC'!G19</f>
        <v>-843.9458075707222</v>
      </c>
      <c r="M19" s="37">
        <v>295000000</v>
      </c>
      <c r="N19" s="38">
        <v>259000000</v>
      </c>
      <c r="O19" s="138">
        <v>-89701</v>
      </c>
      <c r="P19" s="39">
        <v>0</v>
      </c>
      <c r="Q19" s="111">
        <v>-577000</v>
      </c>
      <c r="R19" s="37">
        <v>-49943</v>
      </c>
      <c r="S19" s="37">
        <v>0</v>
      </c>
      <c r="T19" s="37">
        <v>-1108</v>
      </c>
      <c r="U19" s="37">
        <v>0</v>
      </c>
      <c r="V19" s="39" t="s">
        <v>196</v>
      </c>
      <c r="W19" s="20"/>
      <c r="X19" s="31" t="s">
        <v>137</v>
      </c>
      <c r="Y19" s="31" t="s">
        <v>452</v>
      </c>
      <c r="Z19" s="32" t="s">
        <v>188</v>
      </c>
      <c r="AA19" s="26"/>
      <c r="AB19" s="25"/>
      <c r="AC19" s="25"/>
      <c r="AD19" s="25"/>
    </row>
    <row r="20" spans="1:30" ht="270.75">
      <c r="A20" s="193">
        <v>15</v>
      </c>
      <c r="B20" s="172" t="s">
        <v>415</v>
      </c>
      <c r="C20" s="69" t="s">
        <v>73</v>
      </c>
      <c r="D20" s="97" t="s">
        <v>121</v>
      </c>
      <c r="E20" s="97" t="s">
        <v>36</v>
      </c>
      <c r="F20" s="111">
        <v>2900000</v>
      </c>
      <c r="G20" s="111">
        <v>-1600000000</v>
      </c>
      <c r="H20" s="111">
        <v>-1500000000</v>
      </c>
      <c r="I20" s="112">
        <f t="shared" si="1"/>
        <v>-3100000000</v>
      </c>
      <c r="J20" s="112">
        <f>ROUND('Hybrid NPV&amp;MAC'!E20,-5)</f>
        <v>-797100000</v>
      </c>
      <c r="K20" s="120">
        <f>ROUND('Hybrid NPV&amp;MAC'!F20,0)*1000</f>
        <v>588000</v>
      </c>
      <c r="L20" s="113">
        <f>+'Hybrid NPV&amp;MAC'!G20</f>
        <v>-1355.6587329931972</v>
      </c>
      <c r="M20" s="37">
        <v>22000000</v>
      </c>
      <c r="N20" s="38">
        <v>16300000</v>
      </c>
      <c r="O20" s="138">
        <v>-185</v>
      </c>
      <c r="P20" s="39">
        <v>0</v>
      </c>
      <c r="Q20" s="111">
        <v>-25000</v>
      </c>
      <c r="R20" s="37">
        <v>-2342</v>
      </c>
      <c r="S20" s="37">
        <v>0</v>
      </c>
      <c r="T20" s="37">
        <v>-52</v>
      </c>
      <c r="U20" s="37">
        <v>0</v>
      </c>
      <c r="V20" s="39" t="s">
        <v>196</v>
      </c>
      <c r="W20" s="20"/>
      <c r="X20" s="31" t="s">
        <v>141</v>
      </c>
      <c r="Y20" s="31" t="s">
        <v>452</v>
      </c>
      <c r="Z20" s="32" t="s">
        <v>188</v>
      </c>
      <c r="AA20" s="26"/>
      <c r="AB20" s="25"/>
      <c r="AC20" s="25"/>
      <c r="AD20" s="25"/>
    </row>
    <row r="21" spans="1:30" ht="57">
      <c r="A21" s="193">
        <v>16</v>
      </c>
      <c r="B21" s="172" t="s">
        <v>387</v>
      </c>
      <c r="C21" s="69" t="s">
        <v>75</v>
      </c>
      <c r="D21" s="97" t="s">
        <v>35</v>
      </c>
      <c r="E21" s="97" t="s">
        <v>40</v>
      </c>
      <c r="F21" s="111">
        <v>100000000</v>
      </c>
      <c r="G21" s="111">
        <v>-5300000000</v>
      </c>
      <c r="H21" s="115" t="s">
        <v>126</v>
      </c>
      <c r="I21" s="112">
        <f t="shared" si="1"/>
        <v>-5200000000</v>
      </c>
      <c r="J21" s="112">
        <f>ROUND('Hybrid NPV&amp;MAC'!E21,-5)</f>
        <v>-2904500000</v>
      </c>
      <c r="K21" s="120">
        <f>ROUND('Hybrid NPV&amp;MAC'!F21,0)*1000</f>
        <v>3607000</v>
      </c>
      <c r="L21" s="113">
        <f>+'Hybrid NPV&amp;MAC'!G21</f>
        <v>-805.23519406709181</v>
      </c>
      <c r="M21" s="37">
        <v>108000000</v>
      </c>
      <c r="N21" s="38">
        <v>32900000</v>
      </c>
      <c r="O21" s="145" t="s">
        <v>427</v>
      </c>
      <c r="P21" s="39">
        <v>0</v>
      </c>
      <c r="Q21" s="111">
        <v>-158000</v>
      </c>
      <c r="R21" s="37">
        <v>-1336</v>
      </c>
      <c r="S21" s="37">
        <v>0</v>
      </c>
      <c r="T21" s="37">
        <v>-118</v>
      </c>
      <c r="U21" s="37">
        <v>0</v>
      </c>
      <c r="V21" s="39" t="s">
        <v>196</v>
      </c>
      <c r="W21" s="20"/>
      <c r="X21" s="31" t="s">
        <v>240</v>
      </c>
      <c r="Y21" s="150" t="s">
        <v>241</v>
      </c>
      <c r="AA21" s="26"/>
      <c r="AB21" s="25"/>
      <c r="AC21" s="25"/>
      <c r="AD21" s="25"/>
    </row>
    <row r="22" spans="1:30" ht="114">
      <c r="A22" s="193">
        <v>17</v>
      </c>
      <c r="B22" s="172" t="s">
        <v>219</v>
      </c>
      <c r="C22" s="69" t="s">
        <v>89</v>
      </c>
      <c r="D22" s="97" t="s">
        <v>41</v>
      </c>
      <c r="E22" s="97" t="s">
        <v>42</v>
      </c>
      <c r="F22" s="111">
        <v>1040000000</v>
      </c>
      <c r="G22" s="111">
        <v>-6200000000</v>
      </c>
      <c r="H22" s="111">
        <v>38000000</v>
      </c>
      <c r="I22" s="112">
        <f t="shared" si="1"/>
        <v>-5100000000</v>
      </c>
      <c r="J22" s="112">
        <f>ROUND('Hybrid NPV&amp;MAC'!E22,-5)</f>
        <v>-2916400000</v>
      </c>
      <c r="K22" s="120">
        <f>ROUND('Hybrid NPV&amp;MAC'!F22,0)*1000</f>
        <v>5488000</v>
      </c>
      <c r="L22" s="113">
        <f>+'Hybrid NPV&amp;MAC'!G22</f>
        <v>-531.41356377551017</v>
      </c>
      <c r="M22" s="37">
        <v>153000000</v>
      </c>
      <c r="N22" s="38">
        <v>50000000</v>
      </c>
      <c r="O22" s="145" t="s">
        <v>427</v>
      </c>
      <c r="P22" s="39">
        <v>0</v>
      </c>
      <c r="Q22" s="111">
        <v>-241000</v>
      </c>
      <c r="R22" s="37">
        <v>-2073</v>
      </c>
      <c r="S22" s="37">
        <v>0</v>
      </c>
      <c r="T22" s="37">
        <v>-180</v>
      </c>
      <c r="U22" s="37">
        <v>0</v>
      </c>
      <c r="V22" s="39" t="s">
        <v>196</v>
      </c>
      <c r="W22" s="20"/>
      <c r="X22" s="31" t="s">
        <v>446</v>
      </c>
      <c r="Y22" s="150"/>
      <c r="AA22" s="26"/>
      <c r="AB22" s="25"/>
      <c r="AC22" s="25"/>
      <c r="AD22" s="25"/>
    </row>
    <row r="23" spans="1:30" ht="112.5" customHeight="1">
      <c r="A23" s="193">
        <v>18</v>
      </c>
      <c r="B23" s="172" t="s">
        <v>388</v>
      </c>
      <c r="C23" s="69" t="s">
        <v>90</v>
      </c>
      <c r="D23" s="97" t="s">
        <v>43</v>
      </c>
      <c r="E23" s="97" t="s">
        <v>44</v>
      </c>
      <c r="F23" s="111">
        <v>2060000000</v>
      </c>
      <c r="G23" s="111">
        <v>-5700000000</v>
      </c>
      <c r="H23" s="115" t="s">
        <v>126</v>
      </c>
      <c r="I23" s="112">
        <f>ROUND(SUM(F23:H23),-8)</f>
        <v>-3600000000</v>
      </c>
      <c r="J23" s="112">
        <f>ROUND('Hybrid NPV&amp;MAC'!E23,-5)</f>
        <v>-1910800000</v>
      </c>
      <c r="K23" s="120">
        <f>ROUND('Hybrid NPV&amp;MAC'!F23,0)*1000</f>
        <v>5034000</v>
      </c>
      <c r="L23" s="113">
        <f>+'Hybrid NPV&amp;MAC'!G23</f>
        <v>-379.57311620977356</v>
      </c>
      <c r="M23" s="37">
        <v>139000000</v>
      </c>
      <c r="N23" s="38">
        <v>45900000</v>
      </c>
      <c r="O23" s="145" t="s">
        <v>427</v>
      </c>
      <c r="P23" s="39">
        <v>0</v>
      </c>
      <c r="Q23" s="111">
        <v>-221000</v>
      </c>
      <c r="R23" s="37">
        <v>-1920</v>
      </c>
      <c r="S23" s="37">
        <v>0</v>
      </c>
      <c r="T23" s="37">
        <v>-165</v>
      </c>
      <c r="U23" s="37">
        <v>0</v>
      </c>
      <c r="V23" s="39" t="s">
        <v>196</v>
      </c>
      <c r="W23" s="20"/>
      <c r="X23" s="31" t="s">
        <v>242</v>
      </c>
      <c r="Y23" s="150"/>
      <c r="AA23" s="26"/>
      <c r="AB23" s="25"/>
      <c r="AC23" s="25"/>
      <c r="AD23" s="25"/>
    </row>
    <row r="24" spans="1:30" ht="72.75" customHeight="1">
      <c r="A24" s="193">
        <v>19</v>
      </c>
      <c r="B24" s="172" t="s">
        <v>221</v>
      </c>
      <c r="C24" s="69" t="s">
        <v>77</v>
      </c>
      <c r="D24" s="97" t="s">
        <v>45</v>
      </c>
      <c r="E24" s="97" t="s">
        <v>76</v>
      </c>
      <c r="F24" s="115">
        <v>627000000</v>
      </c>
      <c r="G24" s="111">
        <v>-2500000000</v>
      </c>
      <c r="H24" s="115">
        <v>925000000</v>
      </c>
      <c r="I24" s="112">
        <f>SUM(F24:H24)</f>
        <v>-948000000</v>
      </c>
      <c r="J24" s="112">
        <f>ROUND('Hybrid NPV&amp;MAC'!E24,-5)</f>
        <v>-628700000</v>
      </c>
      <c r="K24" s="120">
        <f>ROUND('Hybrid NPV&amp;MAC'!F24,0)*1000</f>
        <v>2073000</v>
      </c>
      <c r="L24" s="113">
        <f>+'Hybrid NPV&amp;MAC'!G24</f>
        <v>-303.2991490593343</v>
      </c>
      <c r="M24" s="37">
        <v>61000000</v>
      </c>
      <c r="N24" s="38">
        <v>18700000</v>
      </c>
      <c r="O24" s="145" t="s">
        <v>427</v>
      </c>
      <c r="P24" s="39">
        <v>0</v>
      </c>
      <c r="Q24" s="111">
        <v>-91000</v>
      </c>
      <c r="R24" s="37">
        <v>-740</v>
      </c>
      <c r="S24" s="37">
        <v>0</v>
      </c>
      <c r="T24" s="37">
        <v>-67</v>
      </c>
      <c r="U24" s="37">
        <v>0</v>
      </c>
      <c r="V24" s="39" t="s">
        <v>196</v>
      </c>
      <c r="W24" s="20"/>
      <c r="X24" s="31" t="s">
        <v>140</v>
      </c>
      <c r="Y24" s="150"/>
      <c r="AA24" s="26"/>
      <c r="AB24" s="25"/>
      <c r="AC24" s="25"/>
      <c r="AD24" s="25"/>
    </row>
    <row r="25" spans="1:30" ht="256.5">
      <c r="A25" s="193">
        <v>20</v>
      </c>
      <c r="B25" s="172" t="s">
        <v>389</v>
      </c>
      <c r="C25" s="69" t="s">
        <v>78</v>
      </c>
      <c r="D25" s="97" t="s">
        <v>46</v>
      </c>
      <c r="E25" s="97" t="s">
        <v>47</v>
      </c>
      <c r="F25" s="111">
        <v>4000000</v>
      </c>
      <c r="G25" s="111">
        <v>-1800000</v>
      </c>
      <c r="H25" s="116" t="s">
        <v>126</v>
      </c>
      <c r="I25" s="112">
        <f>+F25+G25</f>
        <v>2200000</v>
      </c>
      <c r="J25" s="112">
        <f>ROUND('Hybrid NPV&amp;MAC'!E25,-5)</f>
        <v>1700000</v>
      </c>
      <c r="K25" s="120">
        <f>ROUND('Hybrid NPV&amp;MAC'!F25,0)*1000</f>
        <v>2286000</v>
      </c>
      <c r="L25" s="113">
        <f>+'Hybrid NPV&amp;MAC'!G25</f>
        <v>0.73046281714785655</v>
      </c>
      <c r="M25" s="38">
        <v>94000</v>
      </c>
      <c r="N25" s="38">
        <v>45000</v>
      </c>
      <c r="O25" s="145" t="s">
        <v>426</v>
      </c>
      <c r="P25" s="39">
        <v>0</v>
      </c>
      <c r="Q25" s="111">
        <v>-172000</v>
      </c>
      <c r="R25" s="37">
        <v>0</v>
      </c>
      <c r="S25" s="37">
        <v>0</v>
      </c>
      <c r="T25" s="37">
        <v>0</v>
      </c>
      <c r="U25" s="37">
        <v>0</v>
      </c>
      <c r="V25" s="39" t="s">
        <v>196</v>
      </c>
      <c r="W25" s="20"/>
      <c r="X25" s="31" t="s">
        <v>447</v>
      </c>
      <c r="Y25" s="31"/>
      <c r="AA25" s="26"/>
      <c r="AB25" s="25"/>
      <c r="AC25" s="25"/>
      <c r="AD25" s="25"/>
    </row>
    <row r="26" spans="1:30" ht="51" customHeight="1">
      <c r="A26" s="193">
        <v>21</v>
      </c>
      <c r="B26" s="172" t="s">
        <v>50</v>
      </c>
      <c r="C26" s="69" t="s">
        <v>100</v>
      </c>
      <c r="D26" s="97" t="s">
        <v>50</v>
      </c>
      <c r="E26" s="97" t="s">
        <v>51</v>
      </c>
      <c r="F26" s="111"/>
      <c r="G26" s="111"/>
      <c r="H26" s="111"/>
      <c r="I26" s="112">
        <v>-24610000</v>
      </c>
      <c r="J26" s="112"/>
      <c r="K26" s="103">
        <v>2572000</v>
      </c>
      <c r="L26" s="113">
        <v>-9393</v>
      </c>
      <c r="M26" s="37">
        <v>0</v>
      </c>
      <c r="N26" s="38">
        <v>0</v>
      </c>
      <c r="O26" s="145" t="s">
        <v>426</v>
      </c>
      <c r="P26" s="39">
        <v>0</v>
      </c>
      <c r="Q26" s="111">
        <v>-1602000</v>
      </c>
      <c r="R26" s="37">
        <v>0</v>
      </c>
      <c r="S26" s="37">
        <v>0</v>
      </c>
      <c r="T26" s="37">
        <v>0</v>
      </c>
      <c r="U26" s="37">
        <v>0</v>
      </c>
      <c r="V26" s="39" t="s">
        <v>196</v>
      </c>
      <c r="W26" s="20"/>
      <c r="X26" s="31" t="s">
        <v>448</v>
      </c>
      <c r="Y26" s="108" t="s">
        <v>243</v>
      </c>
      <c r="AA26" s="26"/>
      <c r="AB26" s="25"/>
      <c r="AC26" s="25"/>
      <c r="AD26" s="25"/>
    </row>
    <row r="27" spans="1:30" ht="185.25">
      <c r="A27" s="193">
        <v>22</v>
      </c>
      <c r="B27" s="192" t="s">
        <v>232</v>
      </c>
      <c r="C27" s="74" t="s">
        <v>82</v>
      </c>
      <c r="D27" s="98" t="s">
        <v>62</v>
      </c>
      <c r="E27" s="98" t="s">
        <v>63</v>
      </c>
      <c r="F27" s="111"/>
      <c r="G27" s="111">
        <v>7080000000</v>
      </c>
      <c r="H27" s="111"/>
      <c r="I27" s="112">
        <f t="shared" si="1"/>
        <v>7100000000</v>
      </c>
      <c r="J27" s="112">
        <v>1960000000</v>
      </c>
      <c r="K27" s="120">
        <f>ROUND('Hybrid NPV&amp;MAC'!F27,0)*1000</f>
        <v>18863000</v>
      </c>
      <c r="L27" s="113">
        <f>+'Hybrid NPV&amp;MAC'!G27</f>
        <v>10.548478343847744</v>
      </c>
      <c r="M27" s="37">
        <v>0</v>
      </c>
      <c r="N27" s="149" t="s">
        <v>432</v>
      </c>
      <c r="O27" s="145" t="s">
        <v>427</v>
      </c>
      <c r="P27" s="39">
        <v>0</v>
      </c>
      <c r="Q27" s="111">
        <v>-927000</v>
      </c>
      <c r="R27" s="37">
        <v>-58102</v>
      </c>
      <c r="S27" s="37">
        <v>-75489</v>
      </c>
      <c r="T27" s="37">
        <v>-2154</v>
      </c>
      <c r="U27" s="37">
        <v>-1545</v>
      </c>
      <c r="V27" s="39" t="s">
        <v>196</v>
      </c>
      <c r="W27" s="20"/>
      <c r="X27" s="31" t="s">
        <v>455</v>
      </c>
      <c r="Y27" s="31" t="s">
        <v>143</v>
      </c>
      <c r="Z27" s="32" t="s">
        <v>188</v>
      </c>
      <c r="AA27" s="26"/>
      <c r="AB27" s="25"/>
      <c r="AC27" s="25"/>
      <c r="AD27" s="25"/>
    </row>
    <row r="28" spans="1:30" ht="57">
      <c r="A28" s="193">
        <v>23</v>
      </c>
      <c r="B28" s="192" t="s">
        <v>226</v>
      </c>
      <c r="C28" s="74" t="s">
        <v>96</v>
      </c>
      <c r="D28" s="98" t="s">
        <v>64</v>
      </c>
      <c r="E28" s="98" t="s">
        <v>65</v>
      </c>
      <c r="F28" s="111"/>
      <c r="G28" s="111">
        <v>5400000000</v>
      </c>
      <c r="H28" s="111"/>
      <c r="I28" s="112">
        <f t="shared" si="1"/>
        <v>5400000000</v>
      </c>
      <c r="J28" s="112">
        <f>ROUND('Hybrid NPV&amp;MAC'!E28,-5)</f>
        <v>1628300000</v>
      </c>
      <c r="K28" s="120">
        <f>ROUND('Hybrid NPV&amp;MAC'!F28,0)*1000</f>
        <v>22617000</v>
      </c>
      <c r="L28" s="113">
        <f>+'Hybrid NPV&amp;MAC'!G28</f>
        <v>71.996275544944069</v>
      </c>
      <c r="M28" s="37">
        <v>0</v>
      </c>
      <c r="N28" s="149">
        <v>0</v>
      </c>
      <c r="O28" s="145" t="s">
        <v>427</v>
      </c>
      <c r="P28" s="39">
        <v>0</v>
      </c>
      <c r="Q28" s="111">
        <v>-1011000</v>
      </c>
      <c r="R28" s="37">
        <v>0</v>
      </c>
      <c r="S28" s="37">
        <v>0</v>
      </c>
      <c r="T28" s="37">
        <v>0</v>
      </c>
      <c r="U28" s="37">
        <v>0</v>
      </c>
      <c r="V28" s="39" t="s">
        <v>196</v>
      </c>
      <c r="W28" s="20"/>
      <c r="X28" s="31" t="s">
        <v>456</v>
      </c>
      <c r="Y28" s="31" t="s">
        <v>457</v>
      </c>
      <c r="Z28" s="32" t="s">
        <v>188</v>
      </c>
      <c r="AA28" s="26"/>
      <c r="AB28" s="25"/>
      <c r="AC28" s="25"/>
      <c r="AD28" s="25"/>
    </row>
    <row r="29" spans="1:30" ht="185.25">
      <c r="A29" s="193">
        <v>24</v>
      </c>
      <c r="B29" s="192" t="s">
        <v>228</v>
      </c>
      <c r="C29" s="74" t="s">
        <v>81</v>
      </c>
      <c r="D29" s="98" t="s">
        <v>62</v>
      </c>
      <c r="E29" s="98" t="s">
        <v>66</v>
      </c>
      <c r="F29" s="115">
        <v>0</v>
      </c>
      <c r="G29" s="111">
        <v>1400000000</v>
      </c>
      <c r="H29" s="115">
        <v>0</v>
      </c>
      <c r="I29" s="112">
        <f t="shared" si="1"/>
        <v>1400000000</v>
      </c>
      <c r="J29" s="112">
        <f>ROUND('Hybrid NPV&amp;MAC'!E29,-5)</f>
        <v>455700000</v>
      </c>
      <c r="K29" s="120">
        <f>ROUND('Hybrid NPV&amp;MAC'!F29,0)*1000</f>
        <v>6763000</v>
      </c>
      <c r="L29" s="113">
        <f>+'Hybrid NPV&amp;MAC'!G29</f>
        <v>67.37539760461334</v>
      </c>
      <c r="M29" s="37">
        <v>56000000</v>
      </c>
      <c r="N29" s="149" t="s">
        <v>432</v>
      </c>
      <c r="O29" s="145" t="s">
        <v>427</v>
      </c>
      <c r="P29" s="39">
        <v>0</v>
      </c>
      <c r="Q29" s="111">
        <v>-297000</v>
      </c>
      <c r="R29" s="37">
        <v>0</v>
      </c>
      <c r="S29" s="37">
        <v>0</v>
      </c>
      <c r="T29" s="37">
        <v>0</v>
      </c>
      <c r="U29" s="37">
        <v>0</v>
      </c>
      <c r="V29" s="39" t="s">
        <v>196</v>
      </c>
      <c r="W29" s="20"/>
      <c r="X29" s="31" t="s">
        <v>458</v>
      </c>
      <c r="Y29" s="31" t="s">
        <v>143</v>
      </c>
      <c r="Z29" s="32" t="s">
        <v>188</v>
      </c>
      <c r="AA29" s="26"/>
      <c r="AB29" s="25"/>
      <c r="AC29" s="25"/>
      <c r="AD29" s="25"/>
    </row>
    <row r="30" spans="1:30" ht="156.75">
      <c r="A30" s="193">
        <v>25</v>
      </c>
      <c r="B30" s="192" t="s">
        <v>230</v>
      </c>
      <c r="C30" s="74" t="s">
        <v>94</v>
      </c>
      <c r="D30" s="98" t="s">
        <v>62</v>
      </c>
      <c r="E30" s="98" t="s">
        <v>67</v>
      </c>
      <c r="F30" s="111">
        <v>2000000000</v>
      </c>
      <c r="G30" s="111">
        <v>-4200000000</v>
      </c>
      <c r="H30" s="111">
        <v>400000000</v>
      </c>
      <c r="I30" s="112">
        <f t="shared" si="1"/>
        <v>-1800000000</v>
      </c>
      <c r="J30" s="112">
        <f>ROUND('Hybrid NPV&amp;MAC'!E30,-5)</f>
        <v>-69900000</v>
      </c>
      <c r="K30" s="120">
        <f>ROUND('Hybrid NPV&amp;MAC'!F30,0)*1000</f>
        <v>3409000</v>
      </c>
      <c r="L30" s="113">
        <f>+'Hybrid NPV&amp;MAC'!G30</f>
        <v>-20.508572308594896</v>
      </c>
      <c r="M30" s="37">
        <v>0</v>
      </c>
      <c r="N30" s="138">
        <v>71000000</v>
      </c>
      <c r="O30" s="138">
        <v>9294</v>
      </c>
      <c r="P30" s="39">
        <v>0</v>
      </c>
      <c r="Q30" s="111">
        <v>-154000</v>
      </c>
      <c r="R30" s="37">
        <v>-4810</v>
      </c>
      <c r="S30" s="37">
        <v>-2186</v>
      </c>
      <c r="T30" s="37">
        <v>-1147</v>
      </c>
      <c r="U30" s="37">
        <v>-4381</v>
      </c>
      <c r="V30" s="39" t="s">
        <v>198</v>
      </c>
      <c r="W30" s="20"/>
      <c r="X30" s="31" t="s">
        <v>142</v>
      </c>
      <c r="Y30" s="30"/>
      <c r="Z30" s="32" t="s">
        <v>188</v>
      </c>
      <c r="AA30" s="26"/>
      <c r="AB30" s="25"/>
      <c r="AC30" s="25"/>
      <c r="AD30" s="25"/>
    </row>
    <row r="31" spans="1:30">
      <c r="AA31" s="26"/>
      <c r="AB31" s="25"/>
      <c r="AC31" s="25"/>
      <c r="AD31" s="25"/>
    </row>
    <row r="33" spans="3:26">
      <c r="K33" s="155" t="s">
        <v>430</v>
      </c>
      <c r="L33" s="51">
        <v>22</v>
      </c>
      <c r="M33" s="51" t="s">
        <v>232</v>
      </c>
      <c r="N33" s="51"/>
      <c r="O33" s="148" t="s">
        <v>427</v>
      </c>
      <c r="P33" t="s">
        <v>429</v>
      </c>
    </row>
    <row r="34" spans="3:26" ht="15">
      <c r="G34" s="24"/>
      <c r="K34" s="155"/>
      <c r="L34" s="51">
        <v>23</v>
      </c>
      <c r="M34" s="51" t="s">
        <v>226</v>
      </c>
      <c r="N34" s="51"/>
      <c r="O34" s="148" t="s">
        <v>427</v>
      </c>
      <c r="P34" t="s">
        <v>459</v>
      </c>
    </row>
    <row r="35" spans="3:26">
      <c r="K35" s="155"/>
      <c r="L35" s="51">
        <v>24</v>
      </c>
      <c r="M35" s="51" t="s">
        <v>228</v>
      </c>
      <c r="N35" s="51"/>
      <c r="O35" s="148" t="s">
        <v>427</v>
      </c>
      <c r="P35" t="s">
        <v>429</v>
      </c>
    </row>
    <row r="37" spans="3:26">
      <c r="J37" s="156" t="s">
        <v>431</v>
      </c>
      <c r="K37" s="51">
        <v>22</v>
      </c>
      <c r="L37" s="51" t="s">
        <v>232</v>
      </c>
      <c r="M37" s="51"/>
      <c r="N37" s="54" t="s">
        <v>425</v>
      </c>
      <c r="O37" s="146" t="s">
        <v>460</v>
      </c>
    </row>
    <row r="38" spans="3:26">
      <c r="J38" s="156"/>
      <c r="K38" s="51">
        <v>23</v>
      </c>
      <c r="L38" s="51" t="s">
        <v>226</v>
      </c>
      <c r="M38" s="51"/>
      <c r="N38" s="144">
        <v>0</v>
      </c>
      <c r="O38" s="146" t="s">
        <v>433</v>
      </c>
    </row>
    <row r="39" spans="3:26">
      <c r="J39" s="156"/>
      <c r="K39" s="51">
        <v>24</v>
      </c>
      <c r="L39" s="51" t="s">
        <v>228</v>
      </c>
      <c r="M39" s="51"/>
      <c r="N39" s="54" t="s">
        <v>425</v>
      </c>
      <c r="O39" s="146" t="s">
        <v>460</v>
      </c>
    </row>
    <row r="41" spans="3:26" ht="23.25">
      <c r="C41" s="55" t="s">
        <v>450</v>
      </c>
    </row>
    <row r="42" spans="3:26" ht="128.25">
      <c r="C42" s="85" t="s">
        <v>125</v>
      </c>
      <c r="D42" s="100" t="s">
        <v>33</v>
      </c>
      <c r="E42" s="100" t="s">
        <v>124</v>
      </c>
      <c r="F42" s="114"/>
      <c r="G42" s="114">
        <v>-9200000000</v>
      </c>
      <c r="H42" s="114">
        <v>-147000000</v>
      </c>
      <c r="I42" s="114">
        <f>ROUND(SUM(F42:H42),-8)</f>
        <v>-9300000000</v>
      </c>
      <c r="J42" s="114"/>
      <c r="K42" s="121">
        <f>ROUND('Hybrid NPV&amp;MAC'!F33,0)*1000</f>
        <v>3324000</v>
      </c>
      <c r="L42" s="114"/>
      <c r="M42" s="89">
        <v>107000000</v>
      </c>
      <c r="N42" s="88">
        <v>46750902.527075812</v>
      </c>
      <c r="O42" s="114">
        <v>-789</v>
      </c>
      <c r="P42" s="90">
        <v>0</v>
      </c>
      <c r="Q42" s="114">
        <v>-167000</v>
      </c>
      <c r="R42" s="89">
        <v>-17197</v>
      </c>
      <c r="S42" s="89">
        <v>0</v>
      </c>
      <c r="T42" s="89">
        <v>-200</v>
      </c>
      <c r="U42" s="89">
        <v>0</v>
      </c>
      <c r="V42" s="90" t="s">
        <v>196</v>
      </c>
      <c r="W42" s="91"/>
      <c r="X42" s="92" t="s">
        <v>138</v>
      </c>
      <c r="Y42" s="92" t="s">
        <v>451</v>
      </c>
      <c r="Z42" s="125" t="s">
        <v>188</v>
      </c>
    </row>
    <row r="43" spans="3:26" ht="57.75">
      <c r="C43" s="85" t="s">
        <v>74</v>
      </c>
      <c r="D43" s="100" t="s">
        <v>37</v>
      </c>
      <c r="E43" s="100" t="s">
        <v>235</v>
      </c>
      <c r="F43" s="151"/>
      <c r="G43" s="152"/>
      <c r="H43" s="153"/>
      <c r="I43" s="114"/>
      <c r="J43" s="114"/>
      <c r="K43" s="121">
        <f>ROUND('Hybrid NPV&amp;MAC'!F34,0)*1000</f>
        <v>3802000</v>
      </c>
      <c r="L43" s="114"/>
      <c r="M43" s="89">
        <v>0</v>
      </c>
      <c r="N43" s="88">
        <v>0</v>
      </c>
      <c r="O43" s="114"/>
      <c r="P43" s="90">
        <v>0</v>
      </c>
      <c r="Q43" s="114">
        <v>-340000</v>
      </c>
      <c r="R43" s="89">
        <v>0</v>
      </c>
      <c r="S43" s="89">
        <v>0</v>
      </c>
      <c r="T43" s="89">
        <v>0</v>
      </c>
      <c r="U43" s="89">
        <v>0</v>
      </c>
      <c r="V43" s="90" t="s">
        <v>196</v>
      </c>
      <c r="W43" s="91"/>
      <c r="X43" s="92" t="s">
        <v>139</v>
      </c>
      <c r="Y43" s="92"/>
    </row>
    <row r="44" spans="3:26" ht="114">
      <c r="C44" s="94" t="s">
        <v>95</v>
      </c>
      <c r="D44" s="99" t="s">
        <v>68</v>
      </c>
      <c r="E44" s="99" t="s">
        <v>69</v>
      </c>
      <c r="F44" s="114"/>
      <c r="G44" s="114">
        <v>6900000</v>
      </c>
      <c r="H44" s="114"/>
      <c r="I44" s="114">
        <f>ROUND(SUM(F44:H44),-5)</f>
        <v>6900000</v>
      </c>
      <c r="J44" s="114"/>
      <c r="K44" s="121">
        <f>ROUND('Hybrid NPV&amp;MAC'!F35,0)*1000</f>
        <v>1161000</v>
      </c>
      <c r="L44" s="114"/>
      <c r="M44" s="89">
        <v>0</v>
      </c>
      <c r="N44" s="88">
        <v>0</v>
      </c>
      <c r="O44" s="88" t="s">
        <v>428</v>
      </c>
      <c r="P44" s="90">
        <v>0</v>
      </c>
      <c r="Q44" s="114">
        <v>-80000</v>
      </c>
      <c r="R44" s="89">
        <v>685</v>
      </c>
      <c r="S44" s="89">
        <v>227</v>
      </c>
      <c r="T44" s="89">
        <v>2396</v>
      </c>
      <c r="U44" s="89">
        <v>103</v>
      </c>
      <c r="V44" s="90" t="s">
        <v>196</v>
      </c>
      <c r="W44" s="91"/>
      <c r="X44" s="92" t="s">
        <v>245</v>
      </c>
      <c r="Y44" s="92" t="s">
        <v>205</v>
      </c>
    </row>
  </sheetData>
  <mergeCells count="14">
    <mergeCell ref="B10:B11"/>
    <mergeCell ref="X9:X11"/>
    <mergeCell ref="F43:H43"/>
    <mergeCell ref="Y5:Y6"/>
    <mergeCell ref="X5:X6"/>
    <mergeCell ref="X7:X8"/>
    <mergeCell ref="Y9:Y11"/>
    <mergeCell ref="X12:X13"/>
    <mergeCell ref="Y14:Y17"/>
    <mergeCell ref="K33:K35"/>
    <mergeCell ref="J37:J39"/>
    <mergeCell ref="Y21:Y24"/>
    <mergeCell ref="Y12:Y13"/>
    <mergeCell ref="X14:X17"/>
  </mergeCells>
  <phoneticPr fontId="22" type="noConversion"/>
  <hyperlinks>
    <hyperlink ref="Y8" r:id="rId1" display="https://www.cagbc.org/news-resources/research-and-reports/making-the-case-for-zero-carbon-building/, p. 18_x000a__x000a_note: more detailed extrapolations by region could be made in future if deemed necessary_x000a__x000a_Other was determined as being the mid point between highest and lowest category" xr:uid="{FEA17AAF-569C-4B34-9478-636B724B0D45}"/>
    <hyperlink ref="Y12" r:id="rId2" xr:uid="{4D7FDD3D-F14C-410C-A191-F6A8CA2DD02B}"/>
    <hyperlink ref="X28" r:id="rId3" display="https://edocs.puc.state.or.us/efdocs/HAC/um2178hac10454.pdf pg30 minus P2G/Methanation and downscaled to the stage of Oregon by population" xr:uid="{0277A98B-261C-4CF0-8A70-68CE173AB4BD}"/>
    <hyperlink ref="Y26" r:id="rId4" display="https://www.oregonmetro.gov/sites/default/files/2021/07/01/solid-waste-rates-factsheet-effective-07012021.pdf   " xr:uid="{C8AE4177-3D5D-458E-9479-385C75B80784}"/>
  </hyperlinks>
  <pageMargins left="0.7" right="0.7" top="0.75" bottom="0.75" header="0.3" footer="0.3"/>
  <pageSetup orientation="portrait"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BD12E-4B2C-4AD6-8E1A-824FC6601E51}">
  <sheetPr>
    <tabColor rgb="FF6699FF"/>
  </sheetPr>
  <dimension ref="A1:AO35"/>
  <sheetViews>
    <sheetView topLeftCell="A14" workbookViewId="0">
      <selection activeCell="C46" sqref="C46"/>
    </sheetView>
  </sheetViews>
  <sheetFormatPr defaultRowHeight="14.25"/>
  <cols>
    <col min="1" max="1" width="6.5" style="47" customWidth="1"/>
    <col min="2" max="2" width="61.375" customWidth="1"/>
    <col min="3" max="3" width="29.625" bestFit="1" customWidth="1"/>
    <col min="4" max="4" width="27.125" bestFit="1" customWidth="1"/>
    <col min="5" max="5" width="17.25" customWidth="1"/>
    <col min="6" max="6" width="16.75" customWidth="1"/>
    <col min="7" max="7" width="13.625" customWidth="1"/>
    <col min="8" max="8" width="16" customWidth="1"/>
    <col min="9" max="13" width="14.625" customWidth="1"/>
    <col min="14" max="14" width="16.375" customWidth="1"/>
    <col min="15" max="23" width="14.625" customWidth="1"/>
    <col min="24" max="24" width="17.125" customWidth="1"/>
    <col min="25" max="42" width="14.625" customWidth="1"/>
  </cols>
  <sheetData>
    <row r="1" spans="1:41" ht="23.25">
      <c r="B1" s="55" t="s">
        <v>439</v>
      </c>
    </row>
    <row r="3" spans="1:41" ht="23.25">
      <c r="B3" s="233" t="s">
        <v>192</v>
      </c>
    </row>
    <row r="4" spans="1:41" ht="60">
      <c r="A4" s="170" t="s">
        <v>206</v>
      </c>
      <c r="B4" s="236" t="s">
        <v>461</v>
      </c>
      <c r="C4" s="237" t="s">
        <v>101</v>
      </c>
      <c r="D4" s="237" t="s">
        <v>2</v>
      </c>
      <c r="E4" s="16" t="s">
        <v>247</v>
      </c>
      <c r="F4" s="241" t="s">
        <v>248</v>
      </c>
      <c r="G4" s="242" t="s">
        <v>249</v>
      </c>
      <c r="H4" s="193" t="s">
        <v>250</v>
      </c>
      <c r="I4" s="193" t="s">
        <v>251</v>
      </c>
      <c r="J4" s="193" t="s">
        <v>252</v>
      </c>
      <c r="K4" s="193" t="s">
        <v>253</v>
      </c>
      <c r="L4" s="193" t="s">
        <v>254</v>
      </c>
      <c r="M4" s="193" t="s">
        <v>255</v>
      </c>
      <c r="N4" s="193" t="s">
        <v>256</v>
      </c>
      <c r="O4" s="193" t="s">
        <v>257</v>
      </c>
      <c r="P4" s="193" t="s">
        <v>258</v>
      </c>
      <c r="Q4" s="193" t="s">
        <v>259</v>
      </c>
      <c r="R4" s="193" t="s">
        <v>260</v>
      </c>
      <c r="S4" s="193" t="s">
        <v>261</v>
      </c>
      <c r="T4" s="193" t="s">
        <v>262</v>
      </c>
      <c r="U4" s="193" t="s">
        <v>263</v>
      </c>
      <c r="V4" s="193" t="s">
        <v>264</v>
      </c>
      <c r="W4" s="193" t="s">
        <v>265</v>
      </c>
      <c r="X4" s="193" t="s">
        <v>266</v>
      </c>
      <c r="Y4" s="193" t="s">
        <v>267</v>
      </c>
      <c r="Z4" s="193" t="s">
        <v>268</v>
      </c>
      <c r="AA4" s="193" t="s">
        <v>269</v>
      </c>
      <c r="AB4" s="193" t="s">
        <v>270</v>
      </c>
      <c r="AC4" s="193" t="s">
        <v>271</v>
      </c>
      <c r="AD4" s="193" t="s">
        <v>272</v>
      </c>
      <c r="AE4" s="193" t="s">
        <v>273</v>
      </c>
      <c r="AF4" s="193" t="s">
        <v>274</v>
      </c>
      <c r="AG4" s="193" t="s">
        <v>275</v>
      </c>
      <c r="AH4" s="193" t="s">
        <v>276</v>
      </c>
      <c r="AI4" s="193" t="s">
        <v>277</v>
      </c>
      <c r="AJ4" s="193" t="s">
        <v>278</v>
      </c>
      <c r="AK4" s="193" t="s">
        <v>279</v>
      </c>
      <c r="AL4" s="193" t="s">
        <v>280</v>
      </c>
      <c r="AM4" s="193" t="s">
        <v>281</v>
      </c>
      <c r="AN4" s="193" t="s">
        <v>282</v>
      </c>
      <c r="AO4" s="193" t="s">
        <v>283</v>
      </c>
    </row>
    <row r="5" spans="1:41">
      <c r="A5" s="44">
        <v>1</v>
      </c>
      <c r="B5" s="51" t="s">
        <v>284</v>
      </c>
      <c r="C5" s="51" t="s">
        <v>4</v>
      </c>
      <c r="D5" s="51" t="s">
        <v>3</v>
      </c>
      <c r="E5" s="222">
        <v>-7320916906</v>
      </c>
      <c r="F5" s="223">
        <v>1718</v>
      </c>
      <c r="G5" s="222">
        <f t="shared" ref="G5:G30" si="0">+E5/(F5*1000)</f>
        <v>-4261.3020407450522</v>
      </c>
      <c r="H5" s="222">
        <v>0</v>
      </c>
      <c r="I5" s="222">
        <v>-5852548463</v>
      </c>
      <c r="J5" s="222">
        <v>0</v>
      </c>
      <c r="K5" s="222">
        <v>0</v>
      </c>
      <c r="L5" s="222">
        <v>0</v>
      </c>
      <c r="M5" s="222">
        <v>0</v>
      </c>
      <c r="N5" s="222">
        <v>-1468368443</v>
      </c>
      <c r="O5" s="222">
        <v>0</v>
      </c>
      <c r="P5" s="222">
        <v>0</v>
      </c>
      <c r="Q5" s="222">
        <v>0</v>
      </c>
      <c r="R5" s="222">
        <v>0</v>
      </c>
      <c r="S5" s="222">
        <v>0</v>
      </c>
      <c r="T5" s="222">
        <v>0</v>
      </c>
      <c r="U5" s="222">
        <v>0</v>
      </c>
      <c r="V5" s="222">
        <v>0</v>
      </c>
      <c r="W5" s="222">
        <v>0</v>
      </c>
      <c r="X5" s="222">
        <v>0</v>
      </c>
      <c r="Y5" s="222">
        <v>0</v>
      </c>
      <c r="Z5" s="222">
        <v>0</v>
      </c>
      <c r="AA5" s="222">
        <v>0</v>
      </c>
      <c r="AB5" s="222">
        <v>0</v>
      </c>
      <c r="AC5" s="222">
        <v>0</v>
      </c>
      <c r="AD5" s="222">
        <v>0</v>
      </c>
      <c r="AE5" s="222">
        <v>0</v>
      </c>
      <c r="AF5" s="222">
        <v>0</v>
      </c>
      <c r="AG5" s="222">
        <v>0</v>
      </c>
      <c r="AH5" s="222">
        <v>0</v>
      </c>
      <c r="AI5" s="222">
        <v>0</v>
      </c>
      <c r="AJ5" s="222">
        <v>0</v>
      </c>
      <c r="AK5" s="222">
        <v>0</v>
      </c>
      <c r="AL5" s="222">
        <v>0</v>
      </c>
      <c r="AM5" s="222">
        <v>0</v>
      </c>
      <c r="AN5" s="222">
        <v>0</v>
      </c>
      <c r="AO5" s="222">
        <v>0</v>
      </c>
    </row>
    <row r="6" spans="1:41">
      <c r="A6" s="44">
        <v>2</v>
      </c>
      <c r="B6" s="51" t="s">
        <v>285</v>
      </c>
      <c r="C6" s="51" t="s">
        <v>286</v>
      </c>
      <c r="D6" s="51" t="s">
        <v>3</v>
      </c>
      <c r="E6" s="222">
        <v>-20906542928</v>
      </c>
      <c r="F6" s="223">
        <v>1315</v>
      </c>
      <c r="G6" s="222">
        <f t="shared" si="0"/>
        <v>-15898.511732319392</v>
      </c>
      <c r="H6" s="222">
        <v>-15987979057</v>
      </c>
      <c r="I6" s="222">
        <v>-3719472145</v>
      </c>
      <c r="J6" s="222">
        <v>-28276644</v>
      </c>
      <c r="K6" s="222">
        <v>-8575823</v>
      </c>
      <c r="L6" s="222">
        <v>0</v>
      </c>
      <c r="M6" s="222">
        <v>0</v>
      </c>
      <c r="N6" s="222">
        <v>-1162239260</v>
      </c>
      <c r="O6" s="222">
        <v>0</v>
      </c>
      <c r="P6" s="222">
        <v>0</v>
      </c>
      <c r="Q6" s="222">
        <v>0</v>
      </c>
      <c r="R6" s="222">
        <v>0</v>
      </c>
      <c r="S6" s="222">
        <v>0</v>
      </c>
      <c r="T6" s="222">
        <v>0</v>
      </c>
      <c r="U6" s="222">
        <v>0</v>
      </c>
      <c r="V6" s="222">
        <v>0</v>
      </c>
      <c r="W6" s="222">
        <v>0</v>
      </c>
      <c r="X6" s="222">
        <v>0</v>
      </c>
      <c r="Y6" s="222">
        <v>0</v>
      </c>
      <c r="Z6" s="222">
        <v>0</v>
      </c>
      <c r="AA6" s="222">
        <v>0</v>
      </c>
      <c r="AB6" s="222">
        <v>0</v>
      </c>
      <c r="AC6" s="222">
        <v>0</v>
      </c>
      <c r="AD6" s="222">
        <v>0</v>
      </c>
      <c r="AE6" s="222">
        <v>0</v>
      </c>
      <c r="AF6" s="222">
        <v>0</v>
      </c>
      <c r="AG6" s="222">
        <v>0</v>
      </c>
      <c r="AH6" s="222">
        <v>0</v>
      </c>
      <c r="AI6" s="222">
        <v>0</v>
      </c>
      <c r="AJ6" s="222">
        <v>0</v>
      </c>
      <c r="AK6" s="222">
        <v>0</v>
      </c>
      <c r="AL6" s="222">
        <v>0</v>
      </c>
      <c r="AM6" s="222">
        <v>0</v>
      </c>
      <c r="AN6" s="222">
        <v>0</v>
      </c>
      <c r="AO6" s="222">
        <v>0</v>
      </c>
    </row>
    <row r="7" spans="1:41">
      <c r="A7" s="44">
        <v>3</v>
      </c>
      <c r="B7" s="51" t="s">
        <v>287</v>
      </c>
      <c r="C7" s="51" t="s">
        <v>288</v>
      </c>
      <c r="D7" s="51" t="s">
        <v>3</v>
      </c>
      <c r="E7" s="222">
        <v>-499311556</v>
      </c>
      <c r="F7" s="223">
        <v>8044</v>
      </c>
      <c r="G7" s="222">
        <f t="shared" si="0"/>
        <v>-62.072545499751371</v>
      </c>
      <c r="H7" s="222">
        <v>2734695054</v>
      </c>
      <c r="I7" s="222">
        <v>0</v>
      </c>
      <c r="J7" s="222">
        <v>2293705266</v>
      </c>
      <c r="K7" s="222">
        <v>108443303</v>
      </c>
      <c r="L7" s="222">
        <v>0</v>
      </c>
      <c r="M7" s="222">
        <v>0</v>
      </c>
      <c r="N7" s="222">
        <v>-5636155179</v>
      </c>
      <c r="O7" s="222">
        <v>0</v>
      </c>
      <c r="P7" s="222">
        <v>0</v>
      </c>
      <c r="Q7" s="222">
        <v>0</v>
      </c>
      <c r="R7" s="222">
        <v>0</v>
      </c>
      <c r="S7" s="222">
        <v>0</v>
      </c>
      <c r="T7" s="222">
        <v>0</v>
      </c>
      <c r="U7" s="222">
        <v>0</v>
      </c>
      <c r="V7" s="222">
        <v>0</v>
      </c>
      <c r="W7" s="222">
        <v>0</v>
      </c>
      <c r="X7" s="222">
        <v>0</v>
      </c>
      <c r="Y7" s="222">
        <v>0</v>
      </c>
      <c r="Z7" s="222">
        <v>0</v>
      </c>
      <c r="AA7" s="222">
        <v>0</v>
      </c>
      <c r="AB7" s="222">
        <v>0</v>
      </c>
      <c r="AC7" s="222">
        <v>0</v>
      </c>
      <c r="AD7" s="222">
        <v>0</v>
      </c>
      <c r="AE7" s="222">
        <v>0</v>
      </c>
      <c r="AF7" s="222">
        <v>0</v>
      </c>
      <c r="AG7" s="222">
        <v>0</v>
      </c>
      <c r="AH7" s="222">
        <v>0</v>
      </c>
      <c r="AI7" s="222">
        <v>0</v>
      </c>
      <c r="AJ7" s="222">
        <v>0</v>
      </c>
      <c r="AK7" s="222">
        <v>0</v>
      </c>
      <c r="AL7" s="222">
        <v>0</v>
      </c>
      <c r="AM7" s="222">
        <v>0</v>
      </c>
      <c r="AN7" s="222">
        <v>0</v>
      </c>
      <c r="AO7" s="222">
        <v>0</v>
      </c>
    </row>
    <row r="8" spans="1:41">
      <c r="A8" s="44">
        <v>4</v>
      </c>
      <c r="B8" s="51" t="s">
        <v>289</v>
      </c>
      <c r="C8" s="51" t="s">
        <v>290</v>
      </c>
      <c r="D8" s="51" t="s">
        <v>291</v>
      </c>
      <c r="E8" s="222">
        <v>2353125649</v>
      </c>
      <c r="F8" s="223">
        <v>11751</v>
      </c>
      <c r="G8" s="222">
        <f t="shared" si="0"/>
        <v>200.24897021530083</v>
      </c>
      <c r="H8" s="222">
        <v>0</v>
      </c>
      <c r="I8" s="222">
        <v>0</v>
      </c>
      <c r="J8" s="222">
        <v>0</v>
      </c>
      <c r="K8" s="222">
        <v>0</v>
      </c>
      <c r="L8" s="222">
        <v>0</v>
      </c>
      <c r="M8" s="222">
        <v>0</v>
      </c>
      <c r="N8" s="222">
        <v>0</v>
      </c>
      <c r="O8" s="222">
        <v>0</v>
      </c>
      <c r="P8" s="222">
        <v>0</v>
      </c>
      <c r="Q8" s="222">
        <v>0</v>
      </c>
      <c r="R8" s="222">
        <v>3950690766</v>
      </c>
      <c r="S8" s="222">
        <v>0</v>
      </c>
      <c r="T8" s="222">
        <v>1560931097</v>
      </c>
      <c r="U8" s="222">
        <v>-252422557</v>
      </c>
      <c r="V8" s="222">
        <v>0</v>
      </c>
      <c r="W8" s="222">
        <v>0</v>
      </c>
      <c r="X8" s="222">
        <v>-2906073657</v>
      </c>
      <c r="Y8" s="222">
        <v>0</v>
      </c>
      <c r="Z8" s="222">
        <v>0</v>
      </c>
      <c r="AA8" s="222">
        <v>0</v>
      </c>
      <c r="AB8" s="222">
        <v>0</v>
      </c>
      <c r="AC8" s="222">
        <v>0</v>
      </c>
      <c r="AD8" s="222">
        <v>0</v>
      </c>
      <c r="AE8" s="222">
        <v>0</v>
      </c>
      <c r="AF8" s="222">
        <v>0</v>
      </c>
      <c r="AG8" s="222">
        <v>0</v>
      </c>
      <c r="AH8" s="222">
        <v>0</v>
      </c>
      <c r="AI8" s="222">
        <v>0</v>
      </c>
      <c r="AJ8" s="222">
        <v>0</v>
      </c>
      <c r="AK8" s="222">
        <v>0</v>
      </c>
      <c r="AL8" s="222">
        <v>0</v>
      </c>
      <c r="AM8" s="222">
        <v>0</v>
      </c>
      <c r="AN8" s="222">
        <v>0</v>
      </c>
      <c r="AO8" s="222">
        <v>0</v>
      </c>
    </row>
    <row r="9" spans="1:41">
      <c r="A9" s="44">
        <v>5</v>
      </c>
      <c r="B9" s="51" t="s">
        <v>292</v>
      </c>
      <c r="C9" s="51" t="s">
        <v>293</v>
      </c>
      <c r="D9" s="51" t="s">
        <v>8</v>
      </c>
      <c r="E9" s="222">
        <v>623654460</v>
      </c>
      <c r="F9" s="223">
        <v>4269</v>
      </c>
      <c r="G9" s="222">
        <f t="shared" si="0"/>
        <v>146.08912157413914</v>
      </c>
      <c r="H9" s="222">
        <v>0</v>
      </c>
      <c r="I9" s="222">
        <v>0</v>
      </c>
      <c r="J9" s="222">
        <v>5010616550</v>
      </c>
      <c r="K9" s="222">
        <v>284724433</v>
      </c>
      <c r="L9" s="222">
        <v>0</v>
      </c>
      <c r="M9" s="222">
        <v>0</v>
      </c>
      <c r="N9" s="222">
        <v>-4671686523</v>
      </c>
      <c r="O9" s="222">
        <v>0</v>
      </c>
      <c r="P9" s="222">
        <v>0</v>
      </c>
      <c r="Q9" s="222">
        <v>0</v>
      </c>
      <c r="R9" s="222">
        <v>0</v>
      </c>
      <c r="S9" s="222">
        <v>0</v>
      </c>
      <c r="T9" s="222">
        <v>0</v>
      </c>
      <c r="U9" s="222">
        <v>0</v>
      </c>
      <c r="V9" s="222">
        <v>0</v>
      </c>
      <c r="W9" s="222">
        <v>0</v>
      </c>
      <c r="X9" s="222">
        <v>0</v>
      </c>
      <c r="Y9" s="222">
        <v>0</v>
      </c>
      <c r="Z9" s="222">
        <v>0</v>
      </c>
      <c r="AA9" s="222">
        <v>0</v>
      </c>
      <c r="AB9" s="222">
        <v>0</v>
      </c>
      <c r="AC9" s="222">
        <v>0</v>
      </c>
      <c r="AD9" s="222">
        <v>0</v>
      </c>
      <c r="AE9" s="222">
        <v>0</v>
      </c>
      <c r="AF9" s="222">
        <v>0</v>
      </c>
      <c r="AG9" s="222">
        <v>0</v>
      </c>
      <c r="AH9" s="222">
        <v>0</v>
      </c>
      <c r="AI9" s="222">
        <v>0</v>
      </c>
      <c r="AJ9" s="222">
        <v>0</v>
      </c>
      <c r="AK9" s="222">
        <v>0</v>
      </c>
      <c r="AL9" s="222">
        <v>0</v>
      </c>
      <c r="AM9" s="222">
        <v>0</v>
      </c>
      <c r="AN9" s="222">
        <v>0</v>
      </c>
      <c r="AO9" s="222">
        <v>0</v>
      </c>
    </row>
    <row r="10" spans="1:41">
      <c r="A10" s="45" t="s">
        <v>420</v>
      </c>
      <c r="B10" s="51" t="s">
        <v>294</v>
      </c>
      <c r="C10" s="51" t="s">
        <v>295</v>
      </c>
      <c r="D10" s="51" t="s">
        <v>296</v>
      </c>
      <c r="E10" s="222">
        <v>-145196551</v>
      </c>
      <c r="F10" s="223">
        <v>679</v>
      </c>
      <c r="G10" s="222">
        <f t="shared" si="0"/>
        <v>-213.83880854197349</v>
      </c>
      <c r="H10" s="222">
        <v>0</v>
      </c>
      <c r="I10" s="222">
        <v>0</v>
      </c>
      <c r="J10" s="222">
        <v>0</v>
      </c>
      <c r="K10" s="222">
        <v>0</v>
      </c>
      <c r="L10" s="222">
        <v>0</v>
      </c>
      <c r="M10" s="222">
        <v>0</v>
      </c>
      <c r="N10" s="222">
        <v>0</v>
      </c>
      <c r="O10" s="222">
        <v>0</v>
      </c>
      <c r="P10" s="222">
        <v>0</v>
      </c>
      <c r="Q10" s="222">
        <v>0</v>
      </c>
      <c r="R10" s="222">
        <v>0</v>
      </c>
      <c r="S10" s="222">
        <v>0</v>
      </c>
      <c r="T10" s="222">
        <v>33205927</v>
      </c>
      <c r="U10" s="222">
        <v>-22609855</v>
      </c>
      <c r="V10" s="222">
        <v>0</v>
      </c>
      <c r="W10" s="222">
        <v>0</v>
      </c>
      <c r="X10" s="222">
        <v>-155792623</v>
      </c>
      <c r="Y10" s="222">
        <v>0</v>
      </c>
      <c r="Z10" s="222">
        <v>0</v>
      </c>
      <c r="AA10" s="222">
        <v>0</v>
      </c>
      <c r="AB10" s="222">
        <v>0</v>
      </c>
      <c r="AC10" s="222">
        <v>0</v>
      </c>
      <c r="AD10" s="222">
        <v>0</v>
      </c>
      <c r="AE10" s="222">
        <v>0</v>
      </c>
      <c r="AF10" s="222">
        <v>0</v>
      </c>
      <c r="AG10" s="222">
        <v>0</v>
      </c>
      <c r="AH10" s="222">
        <v>0</v>
      </c>
      <c r="AI10" s="222">
        <v>0</v>
      </c>
      <c r="AJ10" s="222">
        <v>0</v>
      </c>
      <c r="AK10" s="222">
        <v>0</v>
      </c>
      <c r="AL10" s="222">
        <v>0</v>
      </c>
      <c r="AM10" s="222">
        <v>0</v>
      </c>
      <c r="AN10" s="222">
        <v>0</v>
      </c>
      <c r="AO10" s="222">
        <v>0</v>
      </c>
    </row>
    <row r="11" spans="1:41">
      <c r="A11" s="45" t="s">
        <v>421</v>
      </c>
      <c r="B11" s="51" t="s">
        <v>297</v>
      </c>
      <c r="C11" s="51" t="s">
        <v>298</v>
      </c>
      <c r="D11" s="51" t="s">
        <v>296</v>
      </c>
      <c r="E11" s="222">
        <v>199556626</v>
      </c>
      <c r="F11" s="51">
        <v>444</v>
      </c>
      <c r="G11" s="222">
        <f t="shared" si="0"/>
        <v>449.45186036036034</v>
      </c>
      <c r="H11" s="222">
        <v>0</v>
      </c>
      <c r="I11" s="222">
        <v>0</v>
      </c>
      <c r="J11" s="222">
        <v>0</v>
      </c>
      <c r="K11" s="222">
        <v>0</v>
      </c>
      <c r="L11" s="222">
        <v>0</v>
      </c>
      <c r="M11" s="222">
        <v>0</v>
      </c>
      <c r="N11" s="222">
        <v>0</v>
      </c>
      <c r="O11" s="222">
        <v>0</v>
      </c>
      <c r="P11" s="222">
        <v>0</v>
      </c>
      <c r="Q11" s="222">
        <v>0</v>
      </c>
      <c r="R11" s="222">
        <v>0</v>
      </c>
      <c r="S11" s="222">
        <v>0</v>
      </c>
      <c r="T11" s="222">
        <v>218543783</v>
      </c>
      <c r="U11" s="222">
        <v>-3973273</v>
      </c>
      <c r="V11" s="222">
        <v>0</v>
      </c>
      <c r="W11" s="222">
        <v>0</v>
      </c>
      <c r="X11" s="222">
        <v>-15013884</v>
      </c>
      <c r="Y11" s="222">
        <v>0</v>
      </c>
      <c r="Z11" s="222">
        <v>0</v>
      </c>
      <c r="AA11" s="222">
        <v>0</v>
      </c>
      <c r="AB11" s="222">
        <v>0</v>
      </c>
      <c r="AC11" s="222">
        <v>0</v>
      </c>
      <c r="AD11" s="222">
        <v>0</v>
      </c>
      <c r="AE11" s="222">
        <v>0</v>
      </c>
      <c r="AF11" s="222">
        <v>0</v>
      </c>
      <c r="AG11" s="222">
        <v>0</v>
      </c>
      <c r="AH11" s="222">
        <v>0</v>
      </c>
      <c r="AI11" s="222">
        <v>0</v>
      </c>
      <c r="AJ11" s="222">
        <v>0</v>
      </c>
      <c r="AK11" s="222">
        <v>0</v>
      </c>
      <c r="AL11" s="222">
        <v>0</v>
      </c>
      <c r="AM11" s="222">
        <v>0</v>
      </c>
      <c r="AN11" s="222">
        <v>0</v>
      </c>
      <c r="AO11" s="222">
        <v>0</v>
      </c>
    </row>
    <row r="12" spans="1:41">
      <c r="A12" s="44">
        <v>7</v>
      </c>
      <c r="B12" s="51" t="s">
        <v>299</v>
      </c>
      <c r="C12" s="51" t="s">
        <v>300</v>
      </c>
      <c r="D12" s="51" t="s">
        <v>3</v>
      </c>
      <c r="E12" s="222">
        <v>13950308699</v>
      </c>
      <c r="F12" s="223">
        <v>19578</v>
      </c>
      <c r="G12" s="222">
        <f t="shared" si="0"/>
        <v>712.55024512207581</v>
      </c>
      <c r="H12" s="222">
        <v>26322114923</v>
      </c>
      <c r="I12" s="222">
        <v>0</v>
      </c>
      <c r="J12" s="222">
        <v>132742425</v>
      </c>
      <c r="K12" s="222">
        <v>153377291</v>
      </c>
      <c r="L12" s="222">
        <v>0</v>
      </c>
      <c r="M12" s="222">
        <v>0</v>
      </c>
      <c r="N12" s="222">
        <v>-12657925940</v>
      </c>
      <c r="O12" s="222">
        <v>0</v>
      </c>
      <c r="P12" s="222">
        <v>0</v>
      </c>
      <c r="Q12" s="222">
        <v>0</v>
      </c>
      <c r="R12" s="222">
        <v>0</v>
      </c>
      <c r="S12" s="222">
        <v>0</v>
      </c>
      <c r="T12" s="222">
        <v>0</v>
      </c>
      <c r="U12" s="222">
        <v>0</v>
      </c>
      <c r="V12" s="222">
        <v>0</v>
      </c>
      <c r="W12" s="222">
        <v>0</v>
      </c>
      <c r="X12" s="222">
        <v>0</v>
      </c>
      <c r="Y12" s="222">
        <v>0</v>
      </c>
      <c r="Z12" s="222">
        <v>0</v>
      </c>
      <c r="AA12" s="222">
        <v>0</v>
      </c>
      <c r="AB12" s="222">
        <v>0</v>
      </c>
      <c r="AC12" s="222">
        <v>0</v>
      </c>
      <c r="AD12" s="222">
        <v>0</v>
      </c>
      <c r="AE12" s="222">
        <v>0</v>
      </c>
      <c r="AF12" s="222">
        <v>0</v>
      </c>
      <c r="AG12" s="222">
        <v>0</v>
      </c>
      <c r="AH12" s="222">
        <v>0</v>
      </c>
      <c r="AI12" s="222">
        <v>0</v>
      </c>
      <c r="AJ12" s="222">
        <v>0</v>
      </c>
      <c r="AK12" s="222">
        <v>0</v>
      </c>
      <c r="AL12" s="222">
        <v>0</v>
      </c>
      <c r="AM12" s="222">
        <v>0</v>
      </c>
      <c r="AN12" s="222">
        <v>0</v>
      </c>
      <c r="AO12" s="222">
        <v>0</v>
      </c>
    </row>
    <row r="13" spans="1:41">
      <c r="A13" s="44">
        <v>8</v>
      </c>
      <c r="B13" s="51" t="s">
        <v>301</v>
      </c>
      <c r="C13" s="51" t="s">
        <v>302</v>
      </c>
      <c r="D13" s="51" t="s">
        <v>291</v>
      </c>
      <c r="E13" s="222">
        <v>9493075551</v>
      </c>
      <c r="F13" s="223">
        <v>21128</v>
      </c>
      <c r="G13" s="222">
        <f t="shared" si="0"/>
        <v>449.31254974441498</v>
      </c>
      <c r="H13" s="222">
        <v>0</v>
      </c>
      <c r="I13" s="222">
        <v>0</v>
      </c>
      <c r="J13" s="222">
        <v>0</v>
      </c>
      <c r="K13" s="222">
        <v>0</v>
      </c>
      <c r="L13" s="222">
        <v>0</v>
      </c>
      <c r="M13" s="222">
        <v>0</v>
      </c>
      <c r="N13" s="222">
        <v>0</v>
      </c>
      <c r="O13" s="222">
        <v>0</v>
      </c>
      <c r="P13" s="222">
        <v>0</v>
      </c>
      <c r="Q13" s="222">
        <v>0</v>
      </c>
      <c r="R13" s="222">
        <v>21284393627</v>
      </c>
      <c r="S13" s="222">
        <v>0</v>
      </c>
      <c r="T13" s="222">
        <v>-122406371</v>
      </c>
      <c r="U13" s="222">
        <v>-836236023</v>
      </c>
      <c r="V13" s="222">
        <v>0</v>
      </c>
      <c r="W13" s="222">
        <v>0</v>
      </c>
      <c r="X13" s="222">
        <v>-10832675682</v>
      </c>
      <c r="Y13" s="222">
        <v>0</v>
      </c>
      <c r="Z13" s="222">
        <v>0</v>
      </c>
      <c r="AA13" s="222">
        <v>0</v>
      </c>
      <c r="AB13" s="222">
        <v>0</v>
      </c>
      <c r="AC13" s="222">
        <v>0</v>
      </c>
      <c r="AD13" s="222">
        <v>0</v>
      </c>
      <c r="AE13" s="222">
        <v>0</v>
      </c>
      <c r="AF13" s="222">
        <v>0</v>
      </c>
      <c r="AG13" s="222">
        <v>0</v>
      </c>
      <c r="AH13" s="222">
        <v>0</v>
      </c>
      <c r="AI13" s="222">
        <v>0</v>
      </c>
      <c r="AJ13" s="222">
        <v>0</v>
      </c>
      <c r="AK13" s="222">
        <v>0</v>
      </c>
      <c r="AL13" s="222">
        <v>0</v>
      </c>
      <c r="AM13" s="222">
        <v>0</v>
      </c>
      <c r="AN13" s="222">
        <v>0</v>
      </c>
      <c r="AO13" s="222">
        <v>0</v>
      </c>
    </row>
    <row r="14" spans="1:41">
      <c r="A14" s="44">
        <v>9</v>
      </c>
      <c r="B14" s="51" t="s">
        <v>303</v>
      </c>
      <c r="C14" s="51" t="s">
        <v>304</v>
      </c>
      <c r="D14" s="51" t="s">
        <v>8</v>
      </c>
      <c r="E14" s="222">
        <v>3690370549</v>
      </c>
      <c r="F14" s="223">
        <v>2740</v>
      </c>
      <c r="G14" s="222">
        <f t="shared" si="0"/>
        <v>1346.8505653284672</v>
      </c>
      <c r="H14" s="222">
        <v>0</v>
      </c>
      <c r="I14" s="222">
        <v>0</v>
      </c>
      <c r="J14" s="222">
        <v>5932236211</v>
      </c>
      <c r="K14" s="222">
        <v>183207049</v>
      </c>
      <c r="L14" s="222">
        <v>0</v>
      </c>
      <c r="M14" s="222">
        <v>0</v>
      </c>
      <c r="N14" s="222">
        <v>-2425072711</v>
      </c>
      <c r="O14" s="222">
        <v>0</v>
      </c>
      <c r="P14" s="222">
        <v>0</v>
      </c>
      <c r="Q14" s="222">
        <v>0</v>
      </c>
      <c r="R14" s="222">
        <v>0</v>
      </c>
      <c r="S14" s="222">
        <v>0</v>
      </c>
      <c r="T14" s="222">
        <v>0</v>
      </c>
      <c r="U14" s="222">
        <v>0</v>
      </c>
      <c r="V14" s="222">
        <v>0</v>
      </c>
      <c r="W14" s="222">
        <v>0</v>
      </c>
      <c r="X14" s="222">
        <v>0</v>
      </c>
      <c r="Y14" s="222">
        <v>0</v>
      </c>
      <c r="Z14" s="222">
        <v>0</v>
      </c>
      <c r="AA14" s="222">
        <v>0</v>
      </c>
      <c r="AB14" s="222">
        <v>0</v>
      </c>
      <c r="AC14" s="222">
        <v>0</v>
      </c>
      <c r="AD14" s="222">
        <v>0</v>
      </c>
      <c r="AE14" s="222">
        <v>0</v>
      </c>
      <c r="AF14" s="222">
        <v>0</v>
      </c>
      <c r="AG14" s="222">
        <v>0</v>
      </c>
      <c r="AH14" s="222">
        <v>0</v>
      </c>
      <c r="AI14" s="222">
        <v>0</v>
      </c>
      <c r="AJ14" s="222">
        <v>0</v>
      </c>
      <c r="AK14" s="222">
        <v>0</v>
      </c>
      <c r="AL14" s="222">
        <v>0</v>
      </c>
      <c r="AM14" s="222">
        <v>0</v>
      </c>
      <c r="AN14" s="222">
        <v>0</v>
      </c>
      <c r="AO14" s="222">
        <v>0</v>
      </c>
    </row>
    <row r="15" spans="1:41">
      <c r="A15" s="44">
        <v>10</v>
      </c>
      <c r="B15" s="51" t="s">
        <v>305</v>
      </c>
      <c r="C15" s="51" t="s">
        <v>306</v>
      </c>
      <c r="D15" s="51" t="s">
        <v>8</v>
      </c>
      <c r="E15" s="222">
        <v>-253938896</v>
      </c>
      <c r="F15" s="223">
        <v>4470</v>
      </c>
      <c r="G15" s="222">
        <f t="shared" si="0"/>
        <v>-56.809596420581656</v>
      </c>
      <c r="H15" s="222">
        <v>0</v>
      </c>
      <c r="I15" s="222">
        <v>0</v>
      </c>
      <c r="J15" s="222">
        <v>33810882</v>
      </c>
      <c r="K15" s="222">
        <v>30597261</v>
      </c>
      <c r="L15" s="222">
        <v>0</v>
      </c>
      <c r="M15" s="222">
        <v>0</v>
      </c>
      <c r="N15" s="222">
        <v>-318347039</v>
      </c>
      <c r="O15" s="222">
        <v>0</v>
      </c>
      <c r="P15" s="222">
        <v>0</v>
      </c>
      <c r="Q15" s="222">
        <v>0</v>
      </c>
      <c r="R15" s="222">
        <v>0</v>
      </c>
      <c r="S15" s="222">
        <v>0</v>
      </c>
      <c r="T15" s="222">
        <v>0</v>
      </c>
      <c r="U15" s="222">
        <v>0</v>
      </c>
      <c r="V15" s="222">
        <v>0</v>
      </c>
      <c r="W15" s="222">
        <v>0</v>
      </c>
      <c r="X15" s="222">
        <v>0</v>
      </c>
      <c r="Y15" s="222">
        <v>0</v>
      </c>
      <c r="Z15" s="222">
        <v>0</v>
      </c>
      <c r="AA15" s="222">
        <v>0</v>
      </c>
      <c r="AB15" s="222">
        <v>0</v>
      </c>
      <c r="AC15" s="222">
        <v>0</v>
      </c>
      <c r="AD15" s="222">
        <v>0</v>
      </c>
      <c r="AE15" s="222">
        <v>0</v>
      </c>
      <c r="AF15" s="222">
        <v>0</v>
      </c>
      <c r="AG15" s="222">
        <v>0</v>
      </c>
      <c r="AH15" s="222">
        <v>0</v>
      </c>
      <c r="AI15" s="222">
        <v>0</v>
      </c>
      <c r="AJ15" s="222">
        <v>0</v>
      </c>
      <c r="AK15" s="222">
        <v>0</v>
      </c>
      <c r="AL15" s="222">
        <v>0</v>
      </c>
      <c r="AM15" s="222">
        <v>0</v>
      </c>
      <c r="AN15" s="222">
        <v>0</v>
      </c>
      <c r="AO15" s="222">
        <v>0</v>
      </c>
    </row>
    <row r="16" spans="1:41">
      <c r="A16" s="44">
        <v>11</v>
      </c>
      <c r="B16" s="51" t="s">
        <v>307</v>
      </c>
      <c r="C16" s="51" t="s">
        <v>308</v>
      </c>
      <c r="D16" s="51" t="s">
        <v>296</v>
      </c>
      <c r="E16" s="222">
        <v>-140448094</v>
      </c>
      <c r="F16" s="223">
        <v>2813</v>
      </c>
      <c r="G16" s="222">
        <f t="shared" si="0"/>
        <v>-49.928223960184859</v>
      </c>
      <c r="H16" s="222">
        <v>0</v>
      </c>
      <c r="I16" s="222">
        <v>0</v>
      </c>
      <c r="J16" s="222">
        <v>0</v>
      </c>
      <c r="K16" s="222">
        <v>0</v>
      </c>
      <c r="L16" s="222">
        <v>0</v>
      </c>
      <c r="M16" s="222">
        <v>0</v>
      </c>
      <c r="N16" s="222">
        <v>0</v>
      </c>
      <c r="O16" s="222">
        <v>0</v>
      </c>
      <c r="P16" s="222">
        <v>0</v>
      </c>
      <c r="Q16" s="222">
        <v>0</v>
      </c>
      <c r="R16" s="222">
        <v>0</v>
      </c>
      <c r="S16" s="222">
        <v>0</v>
      </c>
      <c r="T16" s="222">
        <v>185977697</v>
      </c>
      <c r="U16" s="222">
        <v>312503136</v>
      </c>
      <c r="V16" s="222">
        <v>0</v>
      </c>
      <c r="W16" s="222">
        <v>0</v>
      </c>
      <c r="X16" s="222">
        <v>-638928927</v>
      </c>
      <c r="Y16" s="222">
        <v>0</v>
      </c>
      <c r="Z16" s="222">
        <v>0</v>
      </c>
      <c r="AA16" s="222">
        <v>0</v>
      </c>
      <c r="AB16" s="222">
        <v>0</v>
      </c>
      <c r="AC16" s="222">
        <v>0</v>
      </c>
      <c r="AD16" s="222">
        <v>0</v>
      </c>
      <c r="AE16" s="222">
        <v>0</v>
      </c>
      <c r="AF16" s="222">
        <v>0</v>
      </c>
      <c r="AG16" s="222">
        <v>0</v>
      </c>
      <c r="AH16" s="222">
        <v>0</v>
      </c>
      <c r="AI16" s="222">
        <v>0</v>
      </c>
      <c r="AJ16" s="222">
        <v>0</v>
      </c>
      <c r="AK16" s="222">
        <v>0</v>
      </c>
      <c r="AL16" s="222">
        <v>0</v>
      </c>
      <c r="AM16" s="222">
        <v>0</v>
      </c>
      <c r="AN16" s="222">
        <v>0</v>
      </c>
      <c r="AO16" s="222">
        <v>0</v>
      </c>
    </row>
    <row r="17" spans="1:41">
      <c r="A17" s="44">
        <v>12</v>
      </c>
      <c r="B17" s="51" t="s">
        <v>309</v>
      </c>
      <c r="C17" s="51" t="s">
        <v>310</v>
      </c>
      <c r="D17" s="51" t="s">
        <v>296</v>
      </c>
      <c r="E17" s="222">
        <v>698988708</v>
      </c>
      <c r="F17" s="223">
        <v>617</v>
      </c>
      <c r="G17" s="222">
        <f t="shared" si="0"/>
        <v>1132.8828330632091</v>
      </c>
      <c r="H17" s="222">
        <v>0</v>
      </c>
      <c r="I17" s="222">
        <v>0</v>
      </c>
      <c r="J17" s="222">
        <v>0</v>
      </c>
      <c r="K17" s="222">
        <v>0</v>
      </c>
      <c r="L17" s="222">
        <v>0</v>
      </c>
      <c r="M17" s="222">
        <v>0</v>
      </c>
      <c r="N17" s="222">
        <v>0</v>
      </c>
      <c r="O17" s="222">
        <v>0</v>
      </c>
      <c r="P17" s="222">
        <v>0</v>
      </c>
      <c r="Q17" s="222">
        <v>0</v>
      </c>
      <c r="R17" s="222">
        <v>0</v>
      </c>
      <c r="S17" s="222">
        <v>0</v>
      </c>
      <c r="T17" s="222">
        <v>788738446</v>
      </c>
      <c r="U17" s="222">
        <v>-4426770</v>
      </c>
      <c r="V17" s="222">
        <v>0</v>
      </c>
      <c r="W17" s="222">
        <v>0</v>
      </c>
      <c r="X17" s="222">
        <v>-85322969</v>
      </c>
      <c r="Y17" s="222">
        <v>0</v>
      </c>
      <c r="Z17" s="222">
        <v>0</v>
      </c>
      <c r="AA17" s="222">
        <v>0</v>
      </c>
      <c r="AB17" s="222">
        <v>0</v>
      </c>
      <c r="AC17" s="222">
        <v>0</v>
      </c>
      <c r="AD17" s="222">
        <v>0</v>
      </c>
      <c r="AE17" s="222">
        <v>0</v>
      </c>
      <c r="AF17" s="222">
        <v>0</v>
      </c>
      <c r="AG17" s="222">
        <v>0</v>
      </c>
      <c r="AH17" s="222">
        <v>0</v>
      </c>
      <c r="AI17" s="222">
        <v>0</v>
      </c>
      <c r="AJ17" s="222">
        <v>0</v>
      </c>
      <c r="AK17" s="222">
        <v>0</v>
      </c>
      <c r="AL17" s="222">
        <v>0</v>
      </c>
      <c r="AM17" s="222">
        <v>0</v>
      </c>
      <c r="AN17" s="222">
        <v>0</v>
      </c>
      <c r="AO17" s="222">
        <v>0</v>
      </c>
    </row>
    <row r="18" spans="1:41">
      <c r="A18" s="44">
        <v>13</v>
      </c>
      <c r="B18" s="51" t="s">
        <v>311</v>
      </c>
      <c r="C18" s="51" t="s">
        <v>24</v>
      </c>
      <c r="D18" s="51" t="s">
        <v>24</v>
      </c>
      <c r="E18" s="222">
        <v>-1570647682</v>
      </c>
      <c r="F18" s="223">
        <v>13621</v>
      </c>
      <c r="G18" s="222">
        <f t="shared" si="0"/>
        <v>-115.31074678804787</v>
      </c>
      <c r="H18" s="222">
        <v>0</v>
      </c>
      <c r="I18" s="222">
        <v>0</v>
      </c>
      <c r="J18" s="222">
        <v>0</v>
      </c>
      <c r="K18" s="222">
        <v>0</v>
      </c>
      <c r="L18" s="222">
        <v>0</v>
      </c>
      <c r="M18" s="222">
        <v>0</v>
      </c>
      <c r="N18" s="222">
        <v>0</v>
      </c>
      <c r="O18" s="222">
        <v>0</v>
      </c>
      <c r="P18" s="222">
        <v>0</v>
      </c>
      <c r="Q18" s="222">
        <v>0</v>
      </c>
      <c r="R18" s="222">
        <v>0</v>
      </c>
      <c r="S18" s="222">
        <v>0</v>
      </c>
      <c r="T18" s="222">
        <v>1368273097</v>
      </c>
      <c r="U18" s="222">
        <v>0</v>
      </c>
      <c r="V18" s="222">
        <v>0</v>
      </c>
      <c r="W18" s="222">
        <v>0</v>
      </c>
      <c r="X18" s="222">
        <v>-2938920779</v>
      </c>
      <c r="Y18" s="222">
        <v>0</v>
      </c>
      <c r="Z18" s="222">
        <v>0</v>
      </c>
      <c r="AA18" s="222">
        <v>0</v>
      </c>
      <c r="AB18" s="222">
        <v>0</v>
      </c>
      <c r="AC18" s="222">
        <v>0</v>
      </c>
      <c r="AD18" s="222">
        <v>0</v>
      </c>
      <c r="AE18" s="222">
        <v>0</v>
      </c>
      <c r="AF18" s="222">
        <v>0</v>
      </c>
      <c r="AG18" s="222">
        <v>0</v>
      </c>
      <c r="AH18" s="222">
        <v>0</v>
      </c>
      <c r="AI18" s="222">
        <v>0</v>
      </c>
      <c r="AJ18" s="222">
        <v>0</v>
      </c>
      <c r="AK18" s="222">
        <v>0</v>
      </c>
      <c r="AL18" s="222">
        <v>0</v>
      </c>
      <c r="AM18" s="222">
        <v>0</v>
      </c>
      <c r="AN18" s="222">
        <v>0</v>
      </c>
      <c r="AO18" s="222">
        <v>0</v>
      </c>
    </row>
    <row r="19" spans="1:41">
      <c r="A19" s="44">
        <v>14</v>
      </c>
      <c r="B19" s="51" t="s">
        <v>312</v>
      </c>
      <c r="C19" s="51" t="s">
        <v>30</v>
      </c>
      <c r="D19" s="51" t="s">
        <v>30</v>
      </c>
      <c r="E19" s="222">
        <v>-10411759428</v>
      </c>
      <c r="F19" s="223">
        <v>12337</v>
      </c>
      <c r="G19" s="222">
        <f t="shared" si="0"/>
        <v>-843.9458075707222</v>
      </c>
      <c r="H19" s="222">
        <v>0</v>
      </c>
      <c r="I19" s="222">
        <v>0</v>
      </c>
      <c r="J19" s="222">
        <v>0</v>
      </c>
      <c r="K19" s="222">
        <v>0</v>
      </c>
      <c r="L19" s="222">
        <v>0</v>
      </c>
      <c r="M19" s="222">
        <v>0</v>
      </c>
      <c r="N19" s="222">
        <v>0</v>
      </c>
      <c r="O19" s="222">
        <v>0</v>
      </c>
      <c r="P19" s="222">
        <v>0</v>
      </c>
      <c r="Q19" s="222">
        <v>0</v>
      </c>
      <c r="R19" s="222">
        <v>0</v>
      </c>
      <c r="S19" s="222">
        <v>0</v>
      </c>
      <c r="T19" s="222">
        <v>60032018</v>
      </c>
      <c r="U19" s="222">
        <v>0</v>
      </c>
      <c r="V19" s="222">
        <v>143870489</v>
      </c>
      <c r="W19" s="222">
        <v>-5278071569</v>
      </c>
      <c r="X19" s="222">
        <v>0</v>
      </c>
      <c r="Y19" s="222">
        <v>0</v>
      </c>
      <c r="Z19" s="222">
        <v>-5337590365</v>
      </c>
      <c r="AA19" s="222">
        <v>0</v>
      </c>
      <c r="AB19" s="222">
        <v>0</v>
      </c>
      <c r="AC19" s="222">
        <v>0</v>
      </c>
      <c r="AD19" s="222">
        <v>0</v>
      </c>
      <c r="AE19" s="222">
        <v>0</v>
      </c>
      <c r="AF19" s="222">
        <v>0</v>
      </c>
      <c r="AG19" s="222">
        <v>0</v>
      </c>
      <c r="AH19" s="222">
        <v>0</v>
      </c>
      <c r="AI19" s="222">
        <v>0</v>
      </c>
      <c r="AJ19" s="222">
        <v>0</v>
      </c>
      <c r="AK19" s="222">
        <v>0</v>
      </c>
      <c r="AL19" s="222">
        <v>0</v>
      </c>
      <c r="AM19" s="222">
        <v>0</v>
      </c>
      <c r="AN19" s="222">
        <v>0</v>
      </c>
      <c r="AO19" s="222">
        <v>0</v>
      </c>
    </row>
    <row r="20" spans="1:41">
      <c r="A20" s="44">
        <v>15</v>
      </c>
      <c r="B20" s="51" t="s">
        <v>315</v>
      </c>
      <c r="C20" s="51" t="s">
        <v>316</v>
      </c>
      <c r="D20" s="51" t="s">
        <v>37</v>
      </c>
      <c r="E20" s="222">
        <v>-797127335</v>
      </c>
      <c r="F20" s="51">
        <v>588</v>
      </c>
      <c r="G20" s="222">
        <f t="shared" si="0"/>
        <v>-1355.6587329931972</v>
      </c>
      <c r="H20" s="222">
        <v>0</v>
      </c>
      <c r="I20" s="222">
        <v>0</v>
      </c>
      <c r="J20" s="222">
        <v>0</v>
      </c>
      <c r="K20" s="222">
        <v>0</v>
      </c>
      <c r="L20" s="222">
        <v>0</v>
      </c>
      <c r="M20" s="222">
        <v>0</v>
      </c>
      <c r="N20" s="222">
        <v>0</v>
      </c>
      <c r="O20" s="222">
        <v>0</v>
      </c>
      <c r="P20" s="222">
        <v>0</v>
      </c>
      <c r="Q20" s="222">
        <v>0</v>
      </c>
      <c r="R20" s="222">
        <v>0</v>
      </c>
      <c r="S20" s="222">
        <v>0</v>
      </c>
      <c r="T20" s="222">
        <v>0</v>
      </c>
      <c r="U20" s="222">
        <v>0</v>
      </c>
      <c r="V20" s="222">
        <v>-10187648</v>
      </c>
      <c r="W20" s="222">
        <v>-362060252</v>
      </c>
      <c r="X20" s="222">
        <v>0</v>
      </c>
      <c r="Y20" s="222">
        <v>0</v>
      </c>
      <c r="Z20" s="222">
        <v>-427194102</v>
      </c>
      <c r="AA20" s="222">
        <v>0</v>
      </c>
      <c r="AB20" s="222">
        <v>0</v>
      </c>
      <c r="AC20" s="222">
        <v>0</v>
      </c>
      <c r="AD20" s="222">
        <v>0</v>
      </c>
      <c r="AE20" s="222">
        <v>0</v>
      </c>
      <c r="AF20" s="222">
        <v>0</v>
      </c>
      <c r="AG20" s="222">
        <v>0</v>
      </c>
      <c r="AH20" s="222">
        <v>0</v>
      </c>
      <c r="AI20" s="222">
        <v>0</v>
      </c>
      <c r="AJ20" s="222">
        <v>0</v>
      </c>
      <c r="AK20" s="222">
        <v>0</v>
      </c>
      <c r="AL20" s="222">
        <v>0</v>
      </c>
      <c r="AM20" s="222">
        <v>0</v>
      </c>
      <c r="AN20" s="222">
        <v>0</v>
      </c>
      <c r="AO20" s="222">
        <v>2314666</v>
      </c>
    </row>
    <row r="21" spans="1:41">
      <c r="A21" s="44">
        <v>16</v>
      </c>
      <c r="B21" s="51" t="s">
        <v>319</v>
      </c>
      <c r="C21" s="51" t="s">
        <v>320</v>
      </c>
      <c r="D21" s="51" t="s">
        <v>321</v>
      </c>
      <c r="E21" s="222">
        <v>-2904483345</v>
      </c>
      <c r="F21" s="223">
        <v>3607</v>
      </c>
      <c r="G21" s="222">
        <f t="shared" si="0"/>
        <v>-805.23519406709181</v>
      </c>
      <c r="H21" s="222">
        <v>0</v>
      </c>
      <c r="I21" s="222">
        <v>0</v>
      </c>
      <c r="J21" s="222">
        <v>0</v>
      </c>
      <c r="K21" s="222">
        <v>0</v>
      </c>
      <c r="L21" s="222">
        <v>0</v>
      </c>
      <c r="M21" s="222">
        <v>0</v>
      </c>
      <c r="N21" s="222">
        <v>0</v>
      </c>
      <c r="O21" s="222">
        <v>0</v>
      </c>
      <c r="P21" s="222">
        <v>-2979428204</v>
      </c>
      <c r="Q21" s="222">
        <v>0</v>
      </c>
      <c r="R21" s="222">
        <v>0</v>
      </c>
      <c r="S21" s="222">
        <v>0</v>
      </c>
      <c r="T21" s="222">
        <v>0</v>
      </c>
      <c r="U21" s="222">
        <v>0</v>
      </c>
      <c r="V21" s="222">
        <v>0</v>
      </c>
      <c r="W21" s="222">
        <v>0</v>
      </c>
      <c r="X21" s="222">
        <v>0</v>
      </c>
      <c r="Y21" s="222">
        <v>0</v>
      </c>
      <c r="Z21" s="222">
        <v>0</v>
      </c>
      <c r="AA21" s="222">
        <v>0</v>
      </c>
      <c r="AB21" s="222">
        <v>0</v>
      </c>
      <c r="AC21" s="222">
        <v>0</v>
      </c>
      <c r="AD21" s="222">
        <v>0</v>
      </c>
      <c r="AE21" s="222">
        <v>0</v>
      </c>
      <c r="AF21" s="222">
        <v>0</v>
      </c>
      <c r="AG21" s="222">
        <v>0</v>
      </c>
      <c r="AH21" s="222">
        <v>0</v>
      </c>
      <c r="AI21" s="222">
        <v>0</v>
      </c>
      <c r="AJ21" s="222">
        <v>0</v>
      </c>
      <c r="AK21" s="222">
        <v>0</v>
      </c>
      <c r="AL21" s="222">
        <v>0</v>
      </c>
      <c r="AM21" s="222">
        <v>0</v>
      </c>
      <c r="AN21" s="222">
        <v>0</v>
      </c>
      <c r="AO21" s="222">
        <v>74944859</v>
      </c>
    </row>
    <row r="22" spans="1:41">
      <c r="A22" s="44">
        <v>17</v>
      </c>
      <c r="B22" s="51" t="s">
        <v>322</v>
      </c>
      <c r="C22" s="51" t="s">
        <v>323</v>
      </c>
      <c r="D22" s="51" t="s">
        <v>41</v>
      </c>
      <c r="E22" s="222">
        <v>-2916397638</v>
      </c>
      <c r="F22" s="223">
        <v>5488</v>
      </c>
      <c r="G22" s="222">
        <f t="shared" si="0"/>
        <v>-531.41356377551017</v>
      </c>
      <c r="H22" s="222">
        <v>0</v>
      </c>
      <c r="I22" s="222">
        <v>0</v>
      </c>
      <c r="J22" s="222">
        <v>0</v>
      </c>
      <c r="K22" s="222">
        <v>0</v>
      </c>
      <c r="L22" s="222">
        <v>0</v>
      </c>
      <c r="M22" s="222">
        <v>0</v>
      </c>
      <c r="N22" s="222">
        <v>0</v>
      </c>
      <c r="O22" s="222">
        <v>0</v>
      </c>
      <c r="P22" s="222">
        <v>-3822782937</v>
      </c>
      <c r="Q22" s="222">
        <v>0</v>
      </c>
      <c r="R22" s="222">
        <v>0</v>
      </c>
      <c r="S22" s="222">
        <v>0</v>
      </c>
      <c r="T22" s="222">
        <v>0</v>
      </c>
      <c r="U22" s="222">
        <v>0</v>
      </c>
      <c r="V22" s="222">
        <v>0</v>
      </c>
      <c r="W22" s="222">
        <v>0</v>
      </c>
      <c r="X22" s="222">
        <v>0</v>
      </c>
      <c r="Y22" s="222">
        <v>0</v>
      </c>
      <c r="Z22" s="222">
        <v>0</v>
      </c>
      <c r="AA22" s="222">
        <v>0</v>
      </c>
      <c r="AB22" s="222">
        <v>0</v>
      </c>
      <c r="AC22" s="222">
        <v>0</v>
      </c>
      <c r="AD22" s="222">
        <v>0</v>
      </c>
      <c r="AE22" s="222">
        <v>0</v>
      </c>
      <c r="AF22" s="222">
        <v>0</v>
      </c>
      <c r="AG22" s="222">
        <v>0</v>
      </c>
      <c r="AH22" s="222">
        <v>0</v>
      </c>
      <c r="AI22" s="222">
        <v>0</v>
      </c>
      <c r="AJ22" s="222">
        <v>0</v>
      </c>
      <c r="AK22" s="222">
        <v>0</v>
      </c>
      <c r="AL22" s="222">
        <v>0</v>
      </c>
      <c r="AM22" s="222">
        <v>0</v>
      </c>
      <c r="AN22" s="222">
        <v>0</v>
      </c>
      <c r="AO22" s="222">
        <v>906385300</v>
      </c>
    </row>
    <row r="23" spans="1:41">
      <c r="A23" s="44">
        <v>18</v>
      </c>
      <c r="B23" s="51" t="s">
        <v>324</v>
      </c>
      <c r="C23" s="51" t="s">
        <v>325</v>
      </c>
      <c r="D23" s="51" t="s">
        <v>43</v>
      </c>
      <c r="E23" s="222">
        <v>-1910771067</v>
      </c>
      <c r="F23" s="223">
        <v>5034</v>
      </c>
      <c r="G23" s="222">
        <f t="shared" si="0"/>
        <v>-379.57311620977356</v>
      </c>
      <c r="H23" s="222">
        <v>0</v>
      </c>
      <c r="I23" s="222">
        <v>0</v>
      </c>
      <c r="J23" s="222">
        <v>0</v>
      </c>
      <c r="K23" s="222">
        <v>0</v>
      </c>
      <c r="L23" s="222">
        <v>0</v>
      </c>
      <c r="M23" s="222">
        <v>0</v>
      </c>
      <c r="N23" s="222">
        <v>0</v>
      </c>
      <c r="O23" s="222">
        <v>0</v>
      </c>
      <c r="P23" s="222">
        <v>-3481611281</v>
      </c>
      <c r="Q23" s="222">
        <v>0</v>
      </c>
      <c r="R23" s="222">
        <v>0</v>
      </c>
      <c r="S23" s="222">
        <v>0</v>
      </c>
      <c r="T23" s="222">
        <v>0</v>
      </c>
      <c r="U23" s="222">
        <v>0</v>
      </c>
      <c r="V23" s="222">
        <v>0</v>
      </c>
      <c r="W23" s="222">
        <v>0</v>
      </c>
      <c r="X23" s="222">
        <v>0</v>
      </c>
      <c r="Y23" s="222">
        <v>0</v>
      </c>
      <c r="Z23" s="222">
        <v>0</v>
      </c>
      <c r="AA23" s="222">
        <v>0</v>
      </c>
      <c r="AB23" s="222">
        <v>0</v>
      </c>
      <c r="AC23" s="222">
        <v>0</v>
      </c>
      <c r="AD23" s="222">
        <v>0</v>
      </c>
      <c r="AE23" s="222">
        <v>0</v>
      </c>
      <c r="AF23" s="222">
        <v>0</v>
      </c>
      <c r="AG23" s="222">
        <v>0</v>
      </c>
      <c r="AH23" s="222">
        <v>0</v>
      </c>
      <c r="AI23" s="222">
        <v>0</v>
      </c>
      <c r="AJ23" s="222">
        <v>0</v>
      </c>
      <c r="AK23" s="222">
        <v>0</v>
      </c>
      <c r="AL23" s="222">
        <v>0</v>
      </c>
      <c r="AM23" s="222">
        <v>0</v>
      </c>
      <c r="AN23" s="222">
        <v>0</v>
      </c>
      <c r="AO23" s="222">
        <v>1570840214</v>
      </c>
    </row>
    <row r="24" spans="1:41">
      <c r="A24" s="44">
        <v>19</v>
      </c>
      <c r="B24" s="51" t="s">
        <v>326</v>
      </c>
      <c r="C24" s="51" t="s">
        <v>327</v>
      </c>
      <c r="D24" s="51" t="s">
        <v>45</v>
      </c>
      <c r="E24" s="222">
        <v>-628739136</v>
      </c>
      <c r="F24" s="223">
        <v>2073</v>
      </c>
      <c r="G24" s="222">
        <f t="shared" si="0"/>
        <v>-303.2991490593343</v>
      </c>
      <c r="H24" s="222">
        <v>0</v>
      </c>
      <c r="I24" s="222">
        <v>0</v>
      </c>
      <c r="J24" s="222">
        <v>0</v>
      </c>
      <c r="K24" s="222">
        <v>0</v>
      </c>
      <c r="L24" s="222">
        <v>0</v>
      </c>
      <c r="M24" s="222">
        <v>0</v>
      </c>
      <c r="N24" s="222">
        <v>0</v>
      </c>
      <c r="O24" s="222">
        <v>0</v>
      </c>
      <c r="P24" s="222">
        <v>-1511527020</v>
      </c>
      <c r="Q24" s="222">
        <v>0</v>
      </c>
      <c r="R24" s="222">
        <v>0</v>
      </c>
      <c r="S24" s="222">
        <v>0</v>
      </c>
      <c r="T24" s="222">
        <v>0</v>
      </c>
      <c r="U24" s="222">
        <v>0</v>
      </c>
      <c r="V24" s="222">
        <v>0</v>
      </c>
      <c r="W24" s="222">
        <v>0</v>
      </c>
      <c r="X24" s="222">
        <v>0</v>
      </c>
      <c r="Y24" s="222">
        <v>0</v>
      </c>
      <c r="Z24" s="222">
        <v>0</v>
      </c>
      <c r="AA24" s="222">
        <v>0</v>
      </c>
      <c r="AB24" s="222">
        <v>0</v>
      </c>
      <c r="AC24" s="222">
        <v>0</v>
      </c>
      <c r="AD24" s="222">
        <v>0</v>
      </c>
      <c r="AE24" s="222">
        <v>0</v>
      </c>
      <c r="AF24" s="222">
        <v>0</v>
      </c>
      <c r="AG24" s="222">
        <v>0</v>
      </c>
      <c r="AH24" s="222">
        <v>0</v>
      </c>
      <c r="AI24" s="222">
        <v>0</v>
      </c>
      <c r="AJ24" s="222">
        <v>0</v>
      </c>
      <c r="AK24" s="222">
        <v>0</v>
      </c>
      <c r="AL24" s="222">
        <v>0</v>
      </c>
      <c r="AM24" s="222">
        <v>0</v>
      </c>
      <c r="AN24" s="222">
        <v>0</v>
      </c>
      <c r="AO24" s="222">
        <v>882787884</v>
      </c>
    </row>
    <row r="25" spans="1:41">
      <c r="A25" s="44">
        <v>20</v>
      </c>
      <c r="B25" s="51" t="s">
        <v>328</v>
      </c>
      <c r="C25" s="51" t="s">
        <v>329</v>
      </c>
      <c r="D25" s="51" t="s">
        <v>46</v>
      </c>
      <c r="E25" s="222">
        <v>1669838</v>
      </c>
      <c r="F25" s="223">
        <v>2286</v>
      </c>
      <c r="G25" s="222">
        <f t="shared" si="0"/>
        <v>0.73046281714785655</v>
      </c>
      <c r="H25" s="222">
        <v>0</v>
      </c>
      <c r="I25" s="222">
        <v>0</v>
      </c>
      <c r="J25" s="222">
        <v>0</v>
      </c>
      <c r="K25" s="222">
        <v>0</v>
      </c>
      <c r="L25" s="222">
        <v>0</v>
      </c>
      <c r="M25" s="222">
        <v>0</v>
      </c>
      <c r="N25" s="222">
        <v>0</v>
      </c>
      <c r="O25" s="222">
        <v>0</v>
      </c>
      <c r="P25" s="222">
        <v>0</v>
      </c>
      <c r="Q25" s="222">
        <v>0</v>
      </c>
      <c r="R25" s="222">
        <v>0</v>
      </c>
      <c r="S25" s="222">
        <v>0</v>
      </c>
      <c r="T25" s="222">
        <v>0</v>
      </c>
      <c r="U25" s="222">
        <v>0</v>
      </c>
      <c r="V25" s="222">
        <v>0</v>
      </c>
      <c r="W25" s="222">
        <v>0</v>
      </c>
      <c r="X25" s="222">
        <v>0</v>
      </c>
      <c r="Y25" s="222">
        <v>0</v>
      </c>
      <c r="Z25" s="222">
        <v>0</v>
      </c>
      <c r="AA25" s="222">
        <v>0</v>
      </c>
      <c r="AB25" s="222">
        <v>0</v>
      </c>
      <c r="AC25" s="222">
        <v>0</v>
      </c>
      <c r="AD25" s="222">
        <v>0</v>
      </c>
      <c r="AE25" s="222">
        <v>0</v>
      </c>
      <c r="AF25" s="222">
        <v>0</v>
      </c>
      <c r="AG25" s="222">
        <v>0</v>
      </c>
      <c r="AH25" s="222">
        <v>0</v>
      </c>
      <c r="AI25" s="222">
        <v>0</v>
      </c>
      <c r="AJ25" s="222">
        <v>0</v>
      </c>
      <c r="AK25" s="222">
        <v>0</v>
      </c>
      <c r="AL25" s="222">
        <v>0</v>
      </c>
      <c r="AM25" s="222">
        <v>0</v>
      </c>
      <c r="AN25" s="222">
        <v>0</v>
      </c>
      <c r="AO25" s="222">
        <v>1669838</v>
      </c>
    </row>
    <row r="26" spans="1:41">
      <c r="A26" s="44">
        <v>21</v>
      </c>
      <c r="B26" s="51" t="s">
        <v>331</v>
      </c>
      <c r="C26" s="51" t="s">
        <v>332</v>
      </c>
      <c r="D26" s="51" t="s">
        <v>330</v>
      </c>
      <c r="E26" s="222">
        <v>-73007914</v>
      </c>
      <c r="F26" s="223">
        <v>19607</v>
      </c>
      <c r="G26" s="222">
        <f t="shared" si="0"/>
        <v>-3.7235637272402715</v>
      </c>
      <c r="H26" s="222">
        <v>0</v>
      </c>
      <c r="I26" s="222">
        <v>0</v>
      </c>
      <c r="J26" s="222">
        <v>0</v>
      </c>
      <c r="K26" s="222">
        <v>0</v>
      </c>
      <c r="L26" s="222">
        <v>0</v>
      </c>
      <c r="M26" s="222">
        <v>0</v>
      </c>
      <c r="N26" s="222">
        <v>0</v>
      </c>
      <c r="O26" s="222">
        <v>0</v>
      </c>
      <c r="P26" s="222">
        <v>0</v>
      </c>
      <c r="Q26" s="222">
        <v>0</v>
      </c>
      <c r="R26" s="222">
        <v>0</v>
      </c>
      <c r="S26" s="222">
        <v>0</v>
      </c>
      <c r="T26" s="222">
        <v>0</v>
      </c>
      <c r="U26" s="222">
        <v>0</v>
      </c>
      <c r="V26" s="222">
        <v>0</v>
      </c>
      <c r="W26" s="222">
        <v>0</v>
      </c>
      <c r="X26" s="222">
        <v>0</v>
      </c>
      <c r="Y26" s="222">
        <v>0</v>
      </c>
      <c r="Z26" s="222">
        <v>0</v>
      </c>
      <c r="AA26" s="222">
        <v>0</v>
      </c>
      <c r="AB26" s="222">
        <v>0</v>
      </c>
      <c r="AC26" s="222">
        <v>0</v>
      </c>
      <c r="AD26" s="222">
        <v>0</v>
      </c>
      <c r="AE26" s="222">
        <v>0</v>
      </c>
      <c r="AF26" s="222">
        <v>0</v>
      </c>
      <c r="AG26" s="222">
        <v>0</v>
      </c>
      <c r="AH26" s="222">
        <v>0</v>
      </c>
      <c r="AI26" s="222">
        <v>0</v>
      </c>
      <c r="AJ26" s="222">
        <v>0</v>
      </c>
      <c r="AK26" s="222">
        <v>0</v>
      </c>
      <c r="AL26" s="222">
        <v>0</v>
      </c>
      <c r="AM26" s="222">
        <v>0</v>
      </c>
      <c r="AN26" s="222">
        <v>0</v>
      </c>
      <c r="AO26" s="222">
        <v>-73007914</v>
      </c>
    </row>
    <row r="27" spans="1:41">
      <c r="A27" s="44">
        <v>22</v>
      </c>
      <c r="B27" s="51" t="s">
        <v>333</v>
      </c>
      <c r="C27" s="51" t="s">
        <v>334</v>
      </c>
      <c r="D27" s="51" t="s">
        <v>335</v>
      </c>
      <c r="E27" s="222">
        <v>198975947</v>
      </c>
      <c r="F27" s="223">
        <v>18863</v>
      </c>
      <c r="G27" s="222">
        <f t="shared" si="0"/>
        <v>10.548478343847744</v>
      </c>
      <c r="H27" s="222">
        <v>0</v>
      </c>
      <c r="I27" s="222">
        <v>0</v>
      </c>
      <c r="J27" s="222">
        <v>0</v>
      </c>
      <c r="K27" s="222">
        <v>0</v>
      </c>
      <c r="L27" s="222">
        <v>0</v>
      </c>
      <c r="M27" s="222">
        <v>0</v>
      </c>
      <c r="N27" s="222">
        <v>0</v>
      </c>
      <c r="O27" s="222">
        <v>0</v>
      </c>
      <c r="P27" s="222">
        <v>0</v>
      </c>
      <c r="Q27" s="222">
        <v>0</v>
      </c>
      <c r="R27" s="222">
        <v>0</v>
      </c>
      <c r="S27" s="222">
        <v>0</v>
      </c>
      <c r="T27" s="222">
        <v>0</v>
      </c>
      <c r="U27" s="222">
        <v>0</v>
      </c>
      <c r="V27" s="222">
        <v>0</v>
      </c>
      <c r="W27" s="222">
        <v>0</v>
      </c>
      <c r="X27" s="222">
        <v>198975947</v>
      </c>
      <c r="Y27" s="222">
        <v>0</v>
      </c>
      <c r="Z27" s="222">
        <v>0</v>
      </c>
      <c r="AA27" s="222">
        <v>0</v>
      </c>
      <c r="AB27" s="222">
        <v>0</v>
      </c>
      <c r="AC27" s="222">
        <v>0</v>
      </c>
      <c r="AD27" s="222">
        <v>0</v>
      </c>
      <c r="AE27" s="222">
        <v>0</v>
      </c>
      <c r="AF27" s="222">
        <v>0</v>
      </c>
      <c r="AG27" s="222">
        <v>0</v>
      </c>
      <c r="AH27" s="222">
        <v>0</v>
      </c>
      <c r="AI27" s="222">
        <v>0</v>
      </c>
      <c r="AJ27" s="222">
        <v>0</v>
      </c>
      <c r="AK27" s="222">
        <v>0</v>
      </c>
      <c r="AL27" s="222">
        <v>0</v>
      </c>
      <c r="AM27" s="222">
        <v>0</v>
      </c>
      <c r="AN27" s="222">
        <v>0</v>
      </c>
      <c r="AO27" s="222">
        <v>0</v>
      </c>
    </row>
    <row r="28" spans="1:41">
      <c r="A28" s="44">
        <v>23</v>
      </c>
      <c r="B28" s="51" t="s">
        <v>336</v>
      </c>
      <c r="C28" s="51" t="s">
        <v>337</v>
      </c>
      <c r="D28" s="51" t="s">
        <v>64</v>
      </c>
      <c r="E28" s="222">
        <v>1628339764</v>
      </c>
      <c r="F28" s="223">
        <v>22617</v>
      </c>
      <c r="G28" s="222">
        <f t="shared" si="0"/>
        <v>71.996275544944069</v>
      </c>
      <c r="H28" s="222">
        <v>0</v>
      </c>
      <c r="I28" s="222">
        <v>0</v>
      </c>
      <c r="J28" s="222">
        <v>0</v>
      </c>
      <c r="K28" s="222">
        <v>0</v>
      </c>
      <c r="L28" s="222">
        <v>0</v>
      </c>
      <c r="M28" s="222">
        <v>0</v>
      </c>
      <c r="N28" s="222">
        <v>189110148</v>
      </c>
      <c r="O28" s="222">
        <v>0</v>
      </c>
      <c r="P28" s="222">
        <v>0</v>
      </c>
      <c r="Q28" s="222">
        <v>0</v>
      </c>
      <c r="R28" s="222">
        <v>0</v>
      </c>
      <c r="S28" s="222">
        <v>0</v>
      </c>
      <c r="T28" s="222">
        <v>0</v>
      </c>
      <c r="U28" s="222">
        <v>0</v>
      </c>
      <c r="V28" s="222">
        <v>0</v>
      </c>
      <c r="W28" s="222">
        <v>0</v>
      </c>
      <c r="X28" s="222">
        <v>1439229615</v>
      </c>
      <c r="Y28" s="222">
        <v>0</v>
      </c>
      <c r="Z28" s="222">
        <v>0</v>
      </c>
      <c r="AA28" s="222">
        <v>0</v>
      </c>
      <c r="AB28" s="222">
        <v>0</v>
      </c>
      <c r="AC28" s="222">
        <v>0</v>
      </c>
      <c r="AD28" s="222">
        <v>0</v>
      </c>
      <c r="AE28" s="222">
        <v>0</v>
      </c>
      <c r="AF28" s="222">
        <v>0</v>
      </c>
      <c r="AG28" s="222">
        <v>0</v>
      </c>
      <c r="AH28" s="222">
        <v>0</v>
      </c>
      <c r="AI28" s="222">
        <v>0</v>
      </c>
      <c r="AJ28" s="222">
        <v>0</v>
      </c>
      <c r="AK28" s="222">
        <v>0</v>
      </c>
      <c r="AL28" s="222">
        <v>0</v>
      </c>
      <c r="AM28" s="222">
        <v>0</v>
      </c>
      <c r="AN28" s="222">
        <v>0</v>
      </c>
      <c r="AO28" s="222">
        <v>0</v>
      </c>
    </row>
    <row r="29" spans="1:41">
      <c r="A29" s="44">
        <v>24</v>
      </c>
      <c r="B29" s="51" t="s">
        <v>338</v>
      </c>
      <c r="C29" s="51" t="s">
        <v>339</v>
      </c>
      <c r="D29" s="51" t="s">
        <v>62</v>
      </c>
      <c r="E29" s="222">
        <v>455659814</v>
      </c>
      <c r="F29" s="223">
        <v>6763</v>
      </c>
      <c r="G29" s="222">
        <f t="shared" si="0"/>
        <v>67.37539760461334</v>
      </c>
      <c r="H29" s="222">
        <v>0</v>
      </c>
      <c r="I29" s="222">
        <v>0</v>
      </c>
      <c r="J29" s="222">
        <v>0</v>
      </c>
      <c r="K29" s="222">
        <v>0</v>
      </c>
      <c r="L29" s="222">
        <v>0</v>
      </c>
      <c r="M29" s="222">
        <v>0</v>
      </c>
      <c r="N29" s="222">
        <v>768316398</v>
      </c>
      <c r="O29" s="222">
        <v>0</v>
      </c>
      <c r="P29" s="222">
        <v>0</v>
      </c>
      <c r="Q29" s="222">
        <v>0</v>
      </c>
      <c r="R29" s="222">
        <v>0</v>
      </c>
      <c r="S29" s="222">
        <v>0</v>
      </c>
      <c r="T29" s="222">
        <v>0</v>
      </c>
      <c r="U29" s="222">
        <v>0</v>
      </c>
      <c r="V29" s="222">
        <v>0</v>
      </c>
      <c r="W29" s="222">
        <v>0</v>
      </c>
      <c r="X29" s="222">
        <v>-312656583</v>
      </c>
      <c r="Y29" s="222">
        <v>0</v>
      </c>
      <c r="Z29" s="222">
        <v>0</v>
      </c>
      <c r="AA29" s="222">
        <v>0</v>
      </c>
      <c r="AB29" s="222">
        <v>0</v>
      </c>
      <c r="AC29" s="222">
        <v>0</v>
      </c>
      <c r="AD29" s="222">
        <v>0</v>
      </c>
      <c r="AE29" s="222">
        <v>0</v>
      </c>
      <c r="AF29" s="222">
        <v>0</v>
      </c>
      <c r="AG29" s="222">
        <v>0</v>
      </c>
      <c r="AH29" s="222">
        <v>0</v>
      </c>
      <c r="AI29" s="222">
        <v>0</v>
      </c>
      <c r="AJ29" s="222">
        <v>0</v>
      </c>
      <c r="AK29" s="222">
        <v>0</v>
      </c>
      <c r="AL29" s="222">
        <v>0</v>
      </c>
      <c r="AM29" s="222">
        <v>0</v>
      </c>
      <c r="AN29" s="222">
        <v>0</v>
      </c>
      <c r="AO29" s="222">
        <v>0</v>
      </c>
    </row>
    <row r="30" spans="1:41" s="213" customFormat="1">
      <c r="A30" s="44">
        <v>25</v>
      </c>
      <c r="B30" s="234" t="s">
        <v>438</v>
      </c>
      <c r="C30" s="235" t="s">
        <v>340</v>
      </c>
      <c r="D30" s="235" t="s">
        <v>62</v>
      </c>
      <c r="E30" s="230">
        <v>-69913723</v>
      </c>
      <c r="F30" s="229">
        <v>3409</v>
      </c>
      <c r="G30" s="230">
        <f t="shared" si="0"/>
        <v>-20.508572308594896</v>
      </c>
      <c r="H30" s="230">
        <v>0</v>
      </c>
      <c r="I30" s="230">
        <v>0</v>
      </c>
      <c r="J30" s="230">
        <v>678282047</v>
      </c>
      <c r="K30" s="230">
        <v>82555032</v>
      </c>
      <c r="L30" s="230">
        <v>0</v>
      </c>
      <c r="M30" s="230">
        <v>0</v>
      </c>
      <c r="N30" s="230">
        <v>-830750802</v>
      </c>
      <c r="O30" s="230">
        <v>0</v>
      </c>
      <c r="P30" s="230">
        <v>0</v>
      </c>
      <c r="Q30" s="230">
        <v>0</v>
      </c>
      <c r="R30" s="230">
        <v>0</v>
      </c>
      <c r="S30" s="230">
        <v>0</v>
      </c>
      <c r="T30" s="230">
        <v>0</v>
      </c>
      <c r="U30" s="230">
        <v>0</v>
      </c>
      <c r="V30" s="230">
        <v>0</v>
      </c>
      <c r="W30" s="230">
        <v>0</v>
      </c>
      <c r="X30" s="230">
        <v>0</v>
      </c>
      <c r="Y30" s="230">
        <v>0</v>
      </c>
      <c r="Z30" s="230">
        <v>0</v>
      </c>
      <c r="AA30" s="230">
        <v>0</v>
      </c>
      <c r="AB30" s="230">
        <v>0</v>
      </c>
      <c r="AC30" s="230">
        <v>0</v>
      </c>
      <c r="AD30" s="230">
        <v>0</v>
      </c>
      <c r="AE30" s="230">
        <v>0</v>
      </c>
      <c r="AF30" s="230">
        <v>0</v>
      </c>
      <c r="AG30" s="230">
        <v>0</v>
      </c>
      <c r="AH30" s="230">
        <v>0</v>
      </c>
      <c r="AI30" s="230">
        <v>0</v>
      </c>
      <c r="AJ30" s="230">
        <v>0</v>
      </c>
      <c r="AK30" s="230">
        <v>0</v>
      </c>
      <c r="AL30" s="230">
        <v>0</v>
      </c>
      <c r="AM30" s="230">
        <v>0</v>
      </c>
      <c r="AN30" s="230">
        <v>0</v>
      </c>
      <c r="AO30" s="230">
        <v>0</v>
      </c>
    </row>
    <row r="31" spans="1:41">
      <c r="E31" s="110"/>
    </row>
    <row r="32" spans="1:41" ht="23.25">
      <c r="B32" s="55" t="s">
        <v>450</v>
      </c>
      <c r="E32" s="110"/>
    </row>
    <row r="33" spans="2:41">
      <c r="B33" s="238" t="s">
        <v>313</v>
      </c>
      <c r="C33" s="238" t="s">
        <v>314</v>
      </c>
      <c r="D33" s="238" t="s">
        <v>33</v>
      </c>
      <c r="E33" s="239"/>
      <c r="F33" s="240">
        <v>3324</v>
      </c>
      <c r="G33" s="239">
        <f>+E33/(F33*1000)</f>
        <v>0</v>
      </c>
      <c r="H33" s="239">
        <v>0</v>
      </c>
      <c r="I33" s="239">
        <v>0</v>
      </c>
      <c r="J33" s="239">
        <v>0</v>
      </c>
      <c r="K33" s="239">
        <v>0</v>
      </c>
      <c r="L33" s="239">
        <v>0</v>
      </c>
      <c r="M33" s="239">
        <v>0</v>
      </c>
      <c r="N33" s="239">
        <v>0</v>
      </c>
      <c r="O33" s="239">
        <v>0</v>
      </c>
      <c r="P33" s="239">
        <v>0</v>
      </c>
      <c r="Q33" s="239">
        <v>0</v>
      </c>
      <c r="R33" s="239">
        <v>0</v>
      </c>
      <c r="S33" s="239">
        <v>0</v>
      </c>
      <c r="T33" s="239">
        <v>0</v>
      </c>
      <c r="U33" s="239">
        <v>0</v>
      </c>
      <c r="V33" s="239">
        <v>0</v>
      </c>
      <c r="W33" s="239">
        <v>0</v>
      </c>
      <c r="X33" s="239">
        <v>0</v>
      </c>
      <c r="Y33" s="239">
        <v>0</v>
      </c>
      <c r="Z33" s="239">
        <v>0</v>
      </c>
      <c r="AA33" s="239">
        <v>0</v>
      </c>
      <c r="AB33" s="239">
        <v>0</v>
      </c>
      <c r="AC33" s="239">
        <v>0</v>
      </c>
      <c r="AD33" s="239">
        <v>0</v>
      </c>
      <c r="AE33" s="239">
        <v>0</v>
      </c>
      <c r="AF33" s="239">
        <v>0</v>
      </c>
      <c r="AG33" s="239">
        <v>0</v>
      </c>
      <c r="AH33" s="239">
        <v>7556683</v>
      </c>
      <c r="AI33" s="239">
        <v>0</v>
      </c>
      <c r="AJ33" s="239">
        <v>-4859023209</v>
      </c>
      <c r="AK33" s="239">
        <v>0</v>
      </c>
      <c r="AL33" s="239">
        <v>0</v>
      </c>
      <c r="AM33" s="239">
        <v>0</v>
      </c>
      <c r="AN33" s="239">
        <v>0</v>
      </c>
      <c r="AO33" s="239">
        <v>5560921439</v>
      </c>
    </row>
    <row r="34" spans="2:41">
      <c r="B34" s="238" t="s">
        <v>317</v>
      </c>
      <c r="C34" s="238" t="s">
        <v>318</v>
      </c>
      <c r="D34" s="238" t="s">
        <v>37</v>
      </c>
      <c r="E34" s="239"/>
      <c r="F34" s="240">
        <v>3802</v>
      </c>
      <c r="G34" s="239">
        <f>+E34/(F34*1000)</f>
        <v>0</v>
      </c>
      <c r="H34" s="239">
        <v>0</v>
      </c>
      <c r="I34" s="239">
        <v>0</v>
      </c>
      <c r="J34" s="239">
        <v>0</v>
      </c>
      <c r="K34" s="239">
        <v>0</v>
      </c>
      <c r="L34" s="239">
        <v>0</v>
      </c>
      <c r="M34" s="239">
        <v>0</v>
      </c>
      <c r="N34" s="239">
        <v>0</v>
      </c>
      <c r="O34" s="239">
        <v>0</v>
      </c>
      <c r="P34" s="239">
        <v>0</v>
      </c>
      <c r="Q34" s="239">
        <v>0</v>
      </c>
      <c r="R34" s="239">
        <v>0</v>
      </c>
      <c r="S34" s="239">
        <v>0</v>
      </c>
      <c r="T34" s="239">
        <v>0</v>
      </c>
      <c r="U34" s="239">
        <v>0</v>
      </c>
      <c r="V34" s="239">
        <v>0</v>
      </c>
      <c r="W34" s="239">
        <v>0</v>
      </c>
      <c r="X34" s="239">
        <v>0</v>
      </c>
      <c r="Y34" s="239">
        <v>0</v>
      </c>
      <c r="Z34" s="239">
        <v>0</v>
      </c>
      <c r="AA34" s="239">
        <v>0</v>
      </c>
      <c r="AB34" s="239">
        <v>0</v>
      </c>
      <c r="AC34" s="239">
        <v>0</v>
      </c>
      <c r="AD34" s="239">
        <v>0</v>
      </c>
      <c r="AE34" s="239">
        <v>0</v>
      </c>
      <c r="AF34" s="239">
        <v>0</v>
      </c>
      <c r="AG34" s="239">
        <v>0</v>
      </c>
      <c r="AH34" s="239">
        <v>0</v>
      </c>
      <c r="AI34" s="239">
        <v>0</v>
      </c>
      <c r="AJ34" s="239">
        <v>0</v>
      </c>
      <c r="AK34" s="239">
        <v>0</v>
      </c>
      <c r="AL34" s="239">
        <v>0</v>
      </c>
      <c r="AM34" s="239">
        <v>0</v>
      </c>
      <c r="AN34" s="239">
        <v>0</v>
      </c>
      <c r="AO34" s="239">
        <v>0</v>
      </c>
    </row>
    <row r="35" spans="2:41">
      <c r="B35" s="238" t="s">
        <v>341</v>
      </c>
      <c r="C35" s="238" t="s">
        <v>342</v>
      </c>
      <c r="D35" s="238" t="s">
        <v>68</v>
      </c>
      <c r="E35" s="239"/>
      <c r="F35" s="240">
        <v>1161</v>
      </c>
      <c r="G35" s="239">
        <f>+E35/(F35*1000)</f>
        <v>0</v>
      </c>
      <c r="H35" s="239">
        <v>0</v>
      </c>
      <c r="I35" s="239">
        <v>0</v>
      </c>
      <c r="J35" s="239">
        <v>0</v>
      </c>
      <c r="K35" s="239">
        <v>0</v>
      </c>
      <c r="L35" s="239">
        <v>0</v>
      </c>
      <c r="M35" s="239">
        <v>0</v>
      </c>
      <c r="N35" s="239">
        <v>0</v>
      </c>
      <c r="O35" s="239">
        <v>0</v>
      </c>
      <c r="P35" s="239">
        <v>0</v>
      </c>
      <c r="Q35" s="239">
        <v>0</v>
      </c>
      <c r="R35" s="239">
        <v>0</v>
      </c>
      <c r="S35" s="239">
        <v>0</v>
      </c>
      <c r="T35" s="239">
        <v>0</v>
      </c>
      <c r="U35" s="239">
        <v>0</v>
      </c>
      <c r="V35" s="239">
        <v>0</v>
      </c>
      <c r="W35" s="239">
        <v>0</v>
      </c>
      <c r="X35" s="239">
        <v>0</v>
      </c>
      <c r="Y35" s="239">
        <v>0</v>
      </c>
      <c r="Z35" s="239">
        <v>0</v>
      </c>
      <c r="AA35" s="239">
        <v>0</v>
      </c>
      <c r="AB35" s="239">
        <v>0</v>
      </c>
      <c r="AC35" s="239">
        <v>0</v>
      </c>
      <c r="AD35" s="239">
        <v>0</v>
      </c>
      <c r="AE35" s="239">
        <v>0</v>
      </c>
      <c r="AF35" s="239">
        <v>0</v>
      </c>
      <c r="AG35" s="239">
        <v>0</v>
      </c>
      <c r="AH35" s="239">
        <v>0</v>
      </c>
      <c r="AI35" s="239">
        <v>0</v>
      </c>
      <c r="AJ35" s="239">
        <v>0</v>
      </c>
      <c r="AK35" s="239">
        <v>0</v>
      </c>
      <c r="AL35" s="239">
        <v>0</v>
      </c>
      <c r="AM35" s="239">
        <v>0</v>
      </c>
      <c r="AN35" s="239">
        <v>0</v>
      </c>
      <c r="AO35" s="239">
        <v>5593429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00C75-553B-4565-8469-FCF7FBE1411C}">
  <dimension ref="A1:C32"/>
  <sheetViews>
    <sheetView workbookViewId="0"/>
  </sheetViews>
  <sheetFormatPr defaultRowHeight="14.25"/>
  <cols>
    <col min="1" max="1" width="61.125" customWidth="1"/>
    <col min="2" max="2" width="16" customWidth="1"/>
    <col min="3" max="3" width="49.375" customWidth="1"/>
  </cols>
  <sheetData>
    <row r="1" spans="1:3" ht="23.25">
      <c r="A1" s="1" t="s">
        <v>102</v>
      </c>
    </row>
    <row r="3" spans="1:3" ht="18">
      <c r="A3" s="21" t="s">
        <v>101</v>
      </c>
      <c r="B3" s="22" t="s">
        <v>2</v>
      </c>
      <c r="C3" s="22" t="s">
        <v>118</v>
      </c>
    </row>
    <row r="4" spans="1:3">
      <c r="A4" s="28" t="s">
        <v>150</v>
      </c>
      <c r="B4" s="28" t="s">
        <v>176</v>
      </c>
      <c r="C4" s="107" t="s">
        <v>462</v>
      </c>
    </row>
    <row r="5" spans="1:3">
      <c r="A5" s="28" t="s">
        <v>151</v>
      </c>
      <c r="B5" s="28" t="s">
        <v>176</v>
      </c>
      <c r="C5" s="107" t="s">
        <v>462</v>
      </c>
    </row>
    <row r="6" spans="1:3" ht="28.5">
      <c r="A6" s="28" t="s">
        <v>152</v>
      </c>
      <c r="B6" s="28" t="s">
        <v>177</v>
      </c>
      <c r="C6" s="107" t="s">
        <v>462</v>
      </c>
    </row>
    <row r="7" spans="1:3">
      <c r="A7" s="28" t="s">
        <v>153</v>
      </c>
      <c r="B7" s="28" t="s">
        <v>177</v>
      </c>
      <c r="C7" s="107" t="s">
        <v>462</v>
      </c>
    </row>
    <row r="8" spans="1:3">
      <c r="A8" s="28" t="s">
        <v>154</v>
      </c>
      <c r="B8" s="28" t="s">
        <v>177</v>
      </c>
      <c r="C8" s="107" t="s">
        <v>462</v>
      </c>
    </row>
    <row r="9" spans="1:3">
      <c r="A9" s="28" t="s">
        <v>155</v>
      </c>
      <c r="B9" s="28" t="s">
        <v>176</v>
      </c>
      <c r="C9" s="107" t="s">
        <v>462</v>
      </c>
    </row>
    <row r="10" spans="1:3">
      <c r="A10" s="28" t="s">
        <v>156</v>
      </c>
      <c r="B10" s="28" t="s">
        <v>176</v>
      </c>
      <c r="C10" s="107" t="s">
        <v>462</v>
      </c>
    </row>
    <row r="11" spans="1:3">
      <c r="A11" s="28" t="s">
        <v>157</v>
      </c>
      <c r="B11" s="28" t="s">
        <v>176</v>
      </c>
      <c r="C11" s="107" t="s">
        <v>462</v>
      </c>
    </row>
    <row r="12" spans="1:3" ht="42.75">
      <c r="A12" s="28" t="s">
        <v>158</v>
      </c>
      <c r="B12" s="28" t="s">
        <v>176</v>
      </c>
      <c r="C12" s="107" t="s">
        <v>462</v>
      </c>
    </row>
    <row r="13" spans="1:3" ht="42.75">
      <c r="A13" s="166" t="s">
        <v>463</v>
      </c>
      <c r="B13" s="28" t="s">
        <v>176</v>
      </c>
      <c r="C13" s="107" t="s">
        <v>462</v>
      </c>
    </row>
    <row r="14" spans="1:3">
      <c r="A14" s="28" t="s">
        <v>159</v>
      </c>
      <c r="B14" s="28" t="s">
        <v>178</v>
      </c>
      <c r="C14" s="27" t="s">
        <v>184</v>
      </c>
    </row>
    <row r="15" spans="1:3">
      <c r="A15" s="28" t="s">
        <v>169</v>
      </c>
      <c r="B15" s="28" t="s">
        <v>179</v>
      </c>
      <c r="C15" s="27" t="s">
        <v>186</v>
      </c>
    </row>
    <row r="16" spans="1:3">
      <c r="A16" s="28" t="s">
        <v>160</v>
      </c>
      <c r="B16" s="28" t="s">
        <v>179</v>
      </c>
      <c r="C16" s="27" t="s">
        <v>185</v>
      </c>
    </row>
    <row r="17" spans="1:3">
      <c r="A17" s="28" t="s">
        <v>161</v>
      </c>
      <c r="B17" s="28" t="s">
        <v>179</v>
      </c>
      <c r="C17" s="27" t="s">
        <v>185</v>
      </c>
    </row>
    <row r="18" spans="1:3">
      <c r="A18" s="28" t="s">
        <v>162</v>
      </c>
      <c r="B18" s="28" t="s">
        <v>179</v>
      </c>
      <c r="C18" s="27" t="s">
        <v>185</v>
      </c>
    </row>
    <row r="19" spans="1:3">
      <c r="A19" s="28" t="s">
        <v>163</v>
      </c>
      <c r="B19" s="28" t="s">
        <v>179</v>
      </c>
      <c r="C19" s="27" t="s">
        <v>185</v>
      </c>
    </row>
    <row r="20" spans="1:3">
      <c r="A20" s="28" t="s">
        <v>164</v>
      </c>
      <c r="B20" s="28" t="s">
        <v>179</v>
      </c>
      <c r="C20" s="27" t="s">
        <v>185</v>
      </c>
    </row>
    <row r="21" spans="1:3">
      <c r="A21" s="28" t="s">
        <v>165</v>
      </c>
      <c r="B21" s="28" t="s">
        <v>179</v>
      </c>
      <c r="C21" s="27" t="s">
        <v>185</v>
      </c>
    </row>
    <row r="22" spans="1:3">
      <c r="A22" s="28" t="s">
        <v>166</v>
      </c>
      <c r="B22" s="28" t="s">
        <v>179</v>
      </c>
      <c r="C22" s="27" t="s">
        <v>185</v>
      </c>
    </row>
    <row r="23" spans="1:3">
      <c r="A23" s="28" t="s">
        <v>167</v>
      </c>
      <c r="B23" s="28" t="s">
        <v>180</v>
      </c>
      <c r="C23" s="107" t="s">
        <v>238</v>
      </c>
    </row>
    <row r="24" spans="1:3">
      <c r="A24" s="28" t="s">
        <v>168</v>
      </c>
      <c r="B24" s="28" t="s">
        <v>181</v>
      </c>
      <c r="C24" s="107" t="s">
        <v>238</v>
      </c>
    </row>
    <row r="25" spans="1:3">
      <c r="A25" s="28" t="s">
        <v>170</v>
      </c>
      <c r="B25" s="28" t="s">
        <v>182</v>
      </c>
      <c r="C25" s="107" t="s">
        <v>238</v>
      </c>
    </row>
    <row r="26" spans="1:3">
      <c r="A26" s="28" t="s">
        <v>171</v>
      </c>
      <c r="B26" s="28" t="s">
        <v>182</v>
      </c>
      <c r="C26" s="107" t="s">
        <v>238</v>
      </c>
    </row>
    <row r="27" spans="1:3">
      <c r="A27" s="28" t="s">
        <v>172</v>
      </c>
      <c r="B27" s="28" t="s">
        <v>182</v>
      </c>
      <c r="C27" s="107" t="s">
        <v>238</v>
      </c>
    </row>
    <row r="28" spans="1:3">
      <c r="A28" s="28" t="s">
        <v>173</v>
      </c>
      <c r="B28" s="28" t="s">
        <v>182</v>
      </c>
      <c r="C28" s="107" t="s">
        <v>238</v>
      </c>
    </row>
    <row r="29" spans="1:3">
      <c r="A29" s="28" t="s">
        <v>174</v>
      </c>
      <c r="B29" s="28" t="s">
        <v>183</v>
      </c>
      <c r="C29" s="107" t="s">
        <v>238</v>
      </c>
    </row>
    <row r="30" spans="1:3">
      <c r="A30" s="28" t="s">
        <v>175</v>
      </c>
      <c r="B30" s="28" t="s">
        <v>183</v>
      </c>
      <c r="C30" s="107" t="s">
        <v>238</v>
      </c>
    </row>
    <row r="31" spans="1:3">
      <c r="A31" s="28" t="s">
        <v>464</v>
      </c>
      <c r="B31" s="28" t="s">
        <v>182</v>
      </c>
      <c r="C31" s="107" t="s">
        <v>238</v>
      </c>
    </row>
    <row r="32" spans="1:3">
      <c r="A32" s="47">
        <f>COUNTA(A4:A31)</f>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List of Actions</vt:lpstr>
      <vt:lpstr>List Condensed</vt:lpstr>
      <vt:lpstr> Electrification Data</vt:lpstr>
      <vt:lpstr>Elect NPV&amp;MAC</vt:lpstr>
      <vt:lpstr>Hybrid Data</vt:lpstr>
      <vt:lpstr>Hybrid NPV&amp;MAC</vt:lpstr>
      <vt:lpstr>Actions Not Included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Zelenka</dc:creator>
  <cp:lastModifiedBy>Alan Zelenka</cp:lastModifiedBy>
  <dcterms:created xsi:type="dcterms:W3CDTF">2022-08-09T22:50:13Z</dcterms:created>
  <dcterms:modified xsi:type="dcterms:W3CDTF">2022-12-22T00:15:26Z</dcterms:modified>
</cp:coreProperties>
</file>